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6" windowWidth="11268" windowHeight="8400"/>
  </bookViews>
  <sheets>
    <sheet name="1 priedas" sheetId="1" r:id="rId1"/>
    <sheet name="2 priedas" sheetId="2" r:id="rId2"/>
    <sheet name="3 priedas" sheetId="4" r:id="rId3"/>
    <sheet name="5-išl.pagal programas " sheetId="15" state="hidden" r:id="rId4"/>
    <sheet name="4 priedas" sheetId="14" r:id="rId5"/>
    <sheet name="5 priedas" sheetId="20" r:id="rId6"/>
    <sheet name="6 priedas" sheetId="8" r:id="rId7"/>
    <sheet name="7 priedas" sheetId="7" r:id="rId8"/>
    <sheet name="8 priedas" sheetId="3" r:id="rId9"/>
    <sheet name="9 priedas" sheetId="19" r:id="rId10"/>
  </sheets>
  <definedNames>
    <definedName name="OLE_LINK2" localSheetId="0">'1 priedas'!#REF!</definedName>
    <definedName name="_xlnm.Print_Titles" localSheetId="0">'1 priedas'!$11:$11</definedName>
    <definedName name="_xlnm.Print_Titles" localSheetId="1">'2 priedas'!$9:$9</definedName>
    <definedName name="_xlnm.Print_Titles" localSheetId="2">'3 priedas'!$10:$11</definedName>
    <definedName name="_xlnm.Print_Titles" localSheetId="4">'4 priedas'!$15:$16</definedName>
    <definedName name="_xlnm.Print_Titles" localSheetId="5">'5 priedas'!$14:$15</definedName>
    <definedName name="_xlnm.Print_Titles" localSheetId="3">'5-išl.pagal programas '!#REF!</definedName>
    <definedName name="_xlnm.Print_Titles" localSheetId="6">'6 priedas'!#REF!</definedName>
    <definedName name="_xlnm.Print_Titles" localSheetId="7">'7 priedas'!$11:$13</definedName>
    <definedName name="_xlnm.Print_Titles" localSheetId="8">'8 priedas'!#REF!</definedName>
  </definedNames>
  <calcPr calcId="145621"/>
  <fileRecoveryPr autoRecover="0"/>
</workbook>
</file>

<file path=xl/calcChain.xml><?xml version="1.0" encoding="utf-8"?>
<calcChain xmlns="http://schemas.openxmlformats.org/spreadsheetml/2006/main">
  <c r="F18" i="3" l="1"/>
  <c r="K18" i="3"/>
  <c r="F19" i="3"/>
  <c r="K19" i="3"/>
  <c r="F20" i="3"/>
  <c r="F21" i="3"/>
  <c r="K21" i="3"/>
  <c r="F22" i="3"/>
  <c r="K22" i="3"/>
  <c r="F23" i="3"/>
  <c r="K23" i="3"/>
  <c r="F24" i="3"/>
  <c r="K24" i="3"/>
  <c r="F25" i="3"/>
  <c r="K25" i="3"/>
  <c r="F26" i="3"/>
  <c r="K26" i="3"/>
  <c r="F27" i="3"/>
  <c r="K27" i="3"/>
  <c r="F28" i="3"/>
  <c r="K28" i="3"/>
  <c r="F29" i="3"/>
  <c r="K29" i="3"/>
  <c r="F30" i="3"/>
  <c r="K30" i="3"/>
  <c r="F31" i="3"/>
  <c r="K31" i="3"/>
  <c r="F32" i="3"/>
  <c r="K32" i="3"/>
  <c r="F33" i="3"/>
  <c r="K33" i="3"/>
  <c r="F34" i="3"/>
  <c r="K34" i="3"/>
  <c r="F35" i="3"/>
  <c r="K35" i="3"/>
  <c r="F36" i="3"/>
  <c r="K36" i="3"/>
  <c r="F37" i="3"/>
  <c r="K37" i="3"/>
  <c r="F38" i="3"/>
  <c r="K38" i="3"/>
  <c r="F39" i="3"/>
  <c r="K39" i="3"/>
  <c r="F40" i="3"/>
  <c r="K40" i="3"/>
  <c r="F41" i="3"/>
  <c r="K41" i="3"/>
  <c r="F42" i="3"/>
  <c r="K42" i="3"/>
  <c r="F43" i="3"/>
  <c r="K43" i="3"/>
  <c r="F44" i="3"/>
  <c r="K44" i="3"/>
  <c r="G45" i="3"/>
  <c r="H45" i="3"/>
  <c r="I45" i="3"/>
  <c r="J45" i="3"/>
  <c r="L45" i="3"/>
  <c r="M45" i="3"/>
  <c r="N45" i="3"/>
  <c r="O45" i="3"/>
  <c r="P45" i="3"/>
  <c r="F45" i="3" l="1"/>
  <c r="K45" i="3"/>
  <c r="G142" i="20"/>
  <c r="C165" i="20"/>
  <c r="E42" i="20"/>
  <c r="C44" i="20"/>
  <c r="G85" i="14"/>
  <c r="E87" i="14"/>
  <c r="I29" i="14"/>
  <c r="E104" i="8" l="1"/>
  <c r="F92" i="8"/>
  <c r="E92" i="8"/>
  <c r="E89" i="8"/>
  <c r="F86" i="8"/>
  <c r="F107" i="8" s="1"/>
  <c r="E86" i="8"/>
  <c r="A81" i="8"/>
  <c r="F78" i="8"/>
  <c r="E78" i="8"/>
  <c r="F75" i="8"/>
  <c r="E75" i="8"/>
  <c r="E107" i="8" s="1"/>
  <c r="F51" i="8"/>
  <c r="F64" i="8" s="1"/>
  <c r="E51" i="8"/>
  <c r="E64" i="8" s="1"/>
  <c r="E108" i="8" s="1"/>
  <c r="E38" i="8"/>
  <c r="F36" i="8"/>
  <c r="E36" i="8"/>
  <c r="F32" i="8"/>
  <c r="E32" i="8"/>
  <c r="F28" i="8"/>
  <c r="E28" i="8"/>
  <c r="F22" i="8"/>
  <c r="E22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14" i="8"/>
  <c r="C68" i="2"/>
  <c r="C66" i="2"/>
  <c r="C55" i="2"/>
  <c r="C53" i="2"/>
  <c r="C45" i="2"/>
  <c r="C44" i="2"/>
  <c r="C41" i="2"/>
  <c r="C39" i="2"/>
  <c r="C37" i="2"/>
  <c r="C35" i="2"/>
  <c r="C32" i="2"/>
  <c r="C29" i="2"/>
  <c r="C26" i="2"/>
  <c r="C18" i="2"/>
  <c r="C14" i="2"/>
  <c r="C10" i="2"/>
  <c r="C43" i="2" s="1"/>
  <c r="C70" i="2" s="1"/>
  <c r="D63" i="1"/>
  <c r="D56" i="1"/>
  <c r="D51" i="1"/>
  <c r="D50" i="1" s="1"/>
  <c r="D45" i="1"/>
  <c r="A44" i="1"/>
  <c r="D31" i="1"/>
  <c r="A30" i="1"/>
  <c r="D25" i="1"/>
  <c r="D23" i="1" s="1"/>
  <c r="D21" i="1"/>
  <c r="D17" i="1"/>
  <c r="D14" i="1"/>
  <c r="D13" i="1" s="1"/>
  <c r="D62" i="1" s="1"/>
  <c r="D68" i="1" s="1"/>
  <c r="F108" i="8" l="1"/>
  <c r="G186" i="20" l="1"/>
  <c r="C217" i="20"/>
  <c r="G213" i="20"/>
  <c r="C164" i="20"/>
  <c r="C41" i="20"/>
  <c r="E40" i="20"/>
  <c r="C40" i="20" s="1"/>
  <c r="L175" i="14" l="1"/>
  <c r="K175" i="14"/>
  <c r="H174" i="14"/>
  <c r="I174" i="14"/>
  <c r="J174" i="14"/>
  <c r="K174" i="14"/>
  <c r="L174" i="14"/>
  <c r="M174" i="14"/>
  <c r="N174" i="14"/>
  <c r="H143" i="14"/>
  <c r="J143" i="14"/>
  <c r="K143" i="14"/>
  <c r="L143" i="14"/>
  <c r="I88" i="14"/>
  <c r="E92" i="14"/>
  <c r="E52" i="14"/>
  <c r="F59" i="4" l="1"/>
  <c r="D143" i="20" l="1"/>
  <c r="D144" i="20"/>
  <c r="D145" i="20"/>
  <c r="D146" i="20"/>
  <c r="D147" i="20"/>
  <c r="H142" i="20" l="1"/>
  <c r="D142" i="20" s="1"/>
  <c r="F29" i="14"/>
  <c r="F34" i="14"/>
  <c r="J29" i="14"/>
  <c r="F65" i="7" l="1"/>
  <c r="F60" i="7"/>
  <c r="G62" i="14" l="1"/>
  <c r="C188" i="20" l="1"/>
  <c r="E64" i="14"/>
  <c r="A15" i="4" l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14" i="4"/>
  <c r="E20" i="20"/>
  <c r="C19" i="14"/>
  <c r="C18" i="14"/>
  <c r="G112" i="14"/>
  <c r="C21" i="14" l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20" i="14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E118" i="20"/>
  <c r="G115" i="14" l="1"/>
  <c r="G20" i="14"/>
  <c r="F141" i="20"/>
  <c r="K141" i="20"/>
  <c r="L141" i="20"/>
  <c r="C25" i="20"/>
  <c r="E142" i="20"/>
  <c r="C163" i="20"/>
  <c r="E45" i="20"/>
  <c r="C101" i="20"/>
  <c r="E27" i="14"/>
  <c r="G124" i="14"/>
  <c r="G29" i="14"/>
  <c r="E51" i="14"/>
  <c r="F62" i="7"/>
  <c r="G83" i="14"/>
  <c r="C190" i="20"/>
  <c r="C159" i="20"/>
  <c r="C158" i="20"/>
  <c r="C157" i="20"/>
  <c r="H178" i="20"/>
  <c r="H141" i="20" s="1"/>
  <c r="G178" i="20"/>
  <c r="E222" i="20"/>
  <c r="E45" i="14"/>
  <c r="E46" i="14"/>
  <c r="E47" i="14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65" i="7" s="1"/>
  <c r="A15" i="7"/>
  <c r="G139" i="14" l="1"/>
  <c r="E66" i="14"/>
  <c r="E213" i="20" l="1"/>
  <c r="C216" i="20"/>
  <c r="C193" i="20"/>
  <c r="C189" i="20"/>
  <c r="C181" i="20"/>
  <c r="D166" i="20"/>
  <c r="C162" i="20"/>
  <c r="C161" i="20"/>
  <c r="C156" i="20"/>
  <c r="C24" i="20"/>
  <c r="E25" i="14" l="1"/>
  <c r="N143" i="14" l="1"/>
  <c r="E91" i="14"/>
  <c r="G88" i="14"/>
  <c r="E50" i="14"/>
  <c r="E49" i="14"/>
  <c r="E17" i="20" l="1"/>
  <c r="F17" i="20"/>
  <c r="D17" i="20" s="1"/>
  <c r="C18" i="20"/>
  <c r="D18" i="20"/>
  <c r="C19" i="20"/>
  <c r="D19" i="20"/>
  <c r="F20" i="20"/>
  <c r="G20" i="20"/>
  <c r="H20" i="20"/>
  <c r="H16" i="20" s="1"/>
  <c r="C21" i="20"/>
  <c r="D21" i="20"/>
  <c r="D20" i="20" s="1"/>
  <c r="C22" i="20"/>
  <c r="C23" i="20"/>
  <c r="C26" i="20"/>
  <c r="D26" i="20"/>
  <c r="G27" i="20"/>
  <c r="C27" i="20" s="1"/>
  <c r="C28" i="20"/>
  <c r="E29" i="20"/>
  <c r="G29" i="20"/>
  <c r="K29" i="20"/>
  <c r="K16" i="20" s="1"/>
  <c r="C30" i="20"/>
  <c r="C31" i="20"/>
  <c r="C32" i="20"/>
  <c r="E33" i="20"/>
  <c r="C33" i="20" s="1"/>
  <c r="C34" i="20"/>
  <c r="C35" i="20"/>
  <c r="C36" i="20"/>
  <c r="E37" i="20"/>
  <c r="C37" i="20" s="1"/>
  <c r="C38" i="20"/>
  <c r="C39" i="20"/>
  <c r="C42" i="20"/>
  <c r="C43" i="20"/>
  <c r="C45" i="20"/>
  <c r="D45" i="20"/>
  <c r="C46" i="20"/>
  <c r="C47" i="20"/>
  <c r="C48" i="20"/>
  <c r="C49" i="20"/>
  <c r="C50" i="20"/>
  <c r="C51" i="20"/>
  <c r="C52" i="20"/>
  <c r="C53" i="20"/>
  <c r="C54" i="20"/>
  <c r="C55" i="20"/>
  <c r="F56" i="20"/>
  <c r="K56" i="20"/>
  <c r="L56" i="20"/>
  <c r="E57" i="20"/>
  <c r="E56" i="20" s="1"/>
  <c r="G57" i="20"/>
  <c r="G56" i="20" s="1"/>
  <c r="H57" i="20"/>
  <c r="H56" i="20" s="1"/>
  <c r="I57" i="20"/>
  <c r="I56" i="20" s="1"/>
  <c r="I224" i="20" s="1"/>
  <c r="J57" i="20"/>
  <c r="J56" i="20" s="1"/>
  <c r="J224" i="20" s="1"/>
  <c r="C58" i="20"/>
  <c r="D58" i="20"/>
  <c r="C59" i="20"/>
  <c r="D59" i="20"/>
  <c r="C60" i="20"/>
  <c r="C61" i="20"/>
  <c r="C62" i="20"/>
  <c r="C63" i="20"/>
  <c r="C64" i="20"/>
  <c r="C65" i="20"/>
  <c r="C66" i="20"/>
  <c r="C67" i="20"/>
  <c r="C68" i="20"/>
  <c r="C69" i="20"/>
  <c r="C70" i="20"/>
  <c r="D70" i="20"/>
  <c r="C71" i="20"/>
  <c r="D71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99" i="20"/>
  <c r="D99" i="20"/>
  <c r="C100" i="20"/>
  <c r="D100" i="20"/>
  <c r="C102" i="20"/>
  <c r="C103" i="20"/>
  <c r="C104" i="20"/>
  <c r="C105" i="20"/>
  <c r="C106" i="20"/>
  <c r="F107" i="20"/>
  <c r="G107" i="20"/>
  <c r="K107" i="20"/>
  <c r="L107" i="20"/>
  <c r="E108" i="20"/>
  <c r="C109" i="20"/>
  <c r="C110" i="20"/>
  <c r="C111" i="20"/>
  <c r="C112" i="20"/>
  <c r="C113" i="20"/>
  <c r="C114" i="20"/>
  <c r="E115" i="20"/>
  <c r="C115" i="20" s="1"/>
  <c r="C116" i="20"/>
  <c r="C117" i="20"/>
  <c r="C118" i="20"/>
  <c r="C119" i="20"/>
  <c r="C120" i="20"/>
  <c r="C121" i="20"/>
  <c r="C122" i="20"/>
  <c r="C123" i="20"/>
  <c r="C124" i="20"/>
  <c r="C125" i="20"/>
  <c r="C126" i="20"/>
  <c r="D126" i="20"/>
  <c r="C127" i="20"/>
  <c r="D127" i="20"/>
  <c r="C128" i="20"/>
  <c r="D128" i="20"/>
  <c r="C129" i="20"/>
  <c r="C130" i="20"/>
  <c r="D130" i="20"/>
  <c r="C131" i="20"/>
  <c r="D131" i="20"/>
  <c r="C132" i="20"/>
  <c r="C133" i="20"/>
  <c r="C134" i="20"/>
  <c r="C135" i="20"/>
  <c r="C136" i="20"/>
  <c r="C137" i="20"/>
  <c r="C138" i="20"/>
  <c r="C139" i="20"/>
  <c r="D139" i="20"/>
  <c r="C140" i="20"/>
  <c r="D140" i="20"/>
  <c r="G141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60" i="20"/>
  <c r="C166" i="20"/>
  <c r="C167" i="20"/>
  <c r="D167" i="20"/>
  <c r="C168" i="20"/>
  <c r="C169" i="20"/>
  <c r="C170" i="20"/>
  <c r="C171" i="20"/>
  <c r="C172" i="20"/>
  <c r="C173" i="20"/>
  <c r="C174" i="20"/>
  <c r="C175" i="20"/>
  <c r="C176" i="20"/>
  <c r="C177" i="20"/>
  <c r="C178" i="20"/>
  <c r="D178" i="20"/>
  <c r="C179" i="20"/>
  <c r="D179" i="20"/>
  <c r="E180" i="20"/>
  <c r="C182" i="20"/>
  <c r="C183" i="20"/>
  <c r="C184" i="20"/>
  <c r="D184" i="20"/>
  <c r="K185" i="20"/>
  <c r="E186" i="20"/>
  <c r="G185" i="20"/>
  <c r="C187" i="20"/>
  <c r="C191" i="20"/>
  <c r="C192" i="20"/>
  <c r="C194" i="20"/>
  <c r="C195" i="20"/>
  <c r="E196" i="20"/>
  <c r="C196" i="20" s="1"/>
  <c r="C197" i="20"/>
  <c r="C198" i="20"/>
  <c r="C199" i="20"/>
  <c r="C200" i="20"/>
  <c r="C201" i="20"/>
  <c r="C202" i="20"/>
  <c r="C203" i="20"/>
  <c r="C204" i="20"/>
  <c r="C205" i="20"/>
  <c r="C206" i="20"/>
  <c r="C207" i="20"/>
  <c r="C208" i="20"/>
  <c r="C209" i="20"/>
  <c r="E211" i="20"/>
  <c r="C212" i="20"/>
  <c r="G210" i="20"/>
  <c r="C214" i="20"/>
  <c r="C215" i="20"/>
  <c r="E218" i="20"/>
  <c r="C218" i="20" s="1"/>
  <c r="C219" i="20"/>
  <c r="C220" i="20"/>
  <c r="C221" i="20"/>
  <c r="C222" i="20"/>
  <c r="C223" i="20"/>
  <c r="E16" i="20" l="1"/>
  <c r="C20" i="20"/>
  <c r="C180" i="20"/>
  <c r="E141" i="20"/>
  <c r="E210" i="20"/>
  <c r="E185" i="20"/>
  <c r="C185" i="20" s="1"/>
  <c r="C108" i="20"/>
  <c r="E107" i="20"/>
  <c r="C107" i="20" s="1"/>
  <c r="C186" i="20"/>
  <c r="L224" i="20"/>
  <c r="C210" i="20"/>
  <c r="C213" i="20"/>
  <c r="D107" i="20"/>
  <c r="K224" i="20"/>
  <c r="D56" i="20"/>
  <c r="G16" i="20"/>
  <c r="C29" i="20"/>
  <c r="D141" i="20"/>
  <c r="C56" i="20"/>
  <c r="H224" i="20"/>
  <c r="C211" i="20"/>
  <c r="C142" i="20"/>
  <c r="D57" i="20"/>
  <c r="C17" i="20"/>
  <c r="F16" i="20"/>
  <c r="C57" i="20"/>
  <c r="G224" i="20" l="1"/>
  <c r="C141" i="20"/>
  <c r="C16" i="20"/>
  <c r="F224" i="20"/>
  <c r="D16" i="20"/>
  <c r="D224" i="20" s="1"/>
  <c r="E224" i="20"/>
  <c r="C224" i="20" l="1"/>
  <c r="J93" i="14" l="1"/>
  <c r="I93" i="14"/>
  <c r="E26" i="14" l="1"/>
  <c r="E65" i="14" l="1"/>
  <c r="E61" i="14"/>
  <c r="E123" i="14" l="1"/>
  <c r="I54" i="14" l="1"/>
  <c r="G54" i="14"/>
  <c r="E122" i="14"/>
  <c r="E48" i="14" l="1"/>
  <c r="I62" i="14"/>
  <c r="E117" i="14"/>
  <c r="E116" i="14"/>
  <c r="G93" i="14"/>
  <c r="E111" i="14"/>
  <c r="E110" i="14"/>
  <c r="G72" i="14"/>
  <c r="E75" i="14"/>
  <c r="G36" i="19" l="1"/>
  <c r="F154" i="14" l="1"/>
  <c r="E154" i="14"/>
  <c r="F153" i="14"/>
  <c r="E153" i="14"/>
  <c r="F36" i="19"/>
  <c r="C30" i="4" l="1"/>
  <c r="F132" i="14"/>
  <c r="F129" i="14"/>
  <c r="H20" i="14"/>
  <c r="E68" i="14"/>
  <c r="E112" i="14"/>
  <c r="E109" i="14"/>
  <c r="E108" i="14"/>
  <c r="E107" i="14"/>
  <c r="E86" i="14"/>
  <c r="E71" i="14"/>
  <c r="E132" i="14"/>
  <c r="E67" i="14"/>
  <c r="E59" i="4"/>
  <c r="D59" i="4"/>
  <c r="C54" i="4"/>
  <c r="C48" i="4"/>
  <c r="C44" i="4"/>
  <c r="F159" i="14"/>
  <c r="E159" i="14"/>
  <c r="F169" i="14"/>
  <c r="E169" i="14"/>
  <c r="F163" i="14"/>
  <c r="E163" i="14"/>
  <c r="L93" i="14"/>
  <c r="K93" i="14"/>
  <c r="G174" i="14"/>
  <c r="E37" i="14"/>
  <c r="I20" i="14"/>
  <c r="E119" i="14"/>
  <c r="E106" i="14"/>
  <c r="E104" i="14"/>
  <c r="E103" i="14"/>
  <c r="E102" i="14"/>
  <c r="E81" i="14"/>
  <c r="H17" i="14"/>
  <c r="G17" i="14"/>
  <c r="F18" i="14"/>
  <c r="E36" i="19"/>
  <c r="D36" i="19"/>
  <c r="E113" i="14"/>
  <c r="E114" i="14"/>
  <c r="E115" i="14"/>
  <c r="E118" i="14"/>
  <c r="E120" i="14"/>
  <c r="E121" i="14"/>
  <c r="C13" i="4"/>
  <c r="M54" i="14"/>
  <c r="M143" i="14" s="1"/>
  <c r="C58" i="4"/>
  <c r="C57" i="4"/>
  <c r="C56" i="4"/>
  <c r="C55" i="4"/>
  <c r="C53" i="4"/>
  <c r="C52" i="4"/>
  <c r="C51" i="4"/>
  <c r="C50" i="4"/>
  <c r="C49" i="4"/>
  <c r="C47" i="4"/>
  <c r="C46" i="4"/>
  <c r="C45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E44" i="14"/>
  <c r="G76" i="14"/>
  <c r="E72" i="14"/>
  <c r="F131" i="14"/>
  <c r="E131" i="14"/>
  <c r="E101" i="14"/>
  <c r="E59" i="14"/>
  <c r="E43" i="14"/>
  <c r="E42" i="14"/>
  <c r="E63" i="14"/>
  <c r="F97" i="14"/>
  <c r="E18" i="14"/>
  <c r="E83" i="14"/>
  <c r="E82" i="14"/>
  <c r="E41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F173" i="14"/>
  <c r="E173" i="14"/>
  <c r="F172" i="14"/>
  <c r="E172" i="14"/>
  <c r="F171" i="14"/>
  <c r="E171" i="14"/>
  <c r="F170" i="14"/>
  <c r="E170" i="14"/>
  <c r="F168" i="14"/>
  <c r="E168" i="14"/>
  <c r="F167" i="14"/>
  <c r="E167" i="14"/>
  <c r="F166" i="14"/>
  <c r="E166" i="14"/>
  <c r="F165" i="14"/>
  <c r="E165" i="14"/>
  <c r="F164" i="14"/>
  <c r="E164" i="14"/>
  <c r="F162" i="14"/>
  <c r="E162" i="14"/>
  <c r="F161" i="14"/>
  <c r="E161" i="14"/>
  <c r="F160" i="14"/>
  <c r="E160" i="14"/>
  <c r="F158" i="14"/>
  <c r="E158" i="14"/>
  <c r="F157" i="14"/>
  <c r="E157" i="14"/>
  <c r="F156" i="14"/>
  <c r="E156" i="14"/>
  <c r="F155" i="14"/>
  <c r="E155" i="14"/>
  <c r="F152" i="14"/>
  <c r="E152" i="14"/>
  <c r="F151" i="14"/>
  <c r="E151" i="14"/>
  <c r="F150" i="14"/>
  <c r="E150" i="14"/>
  <c r="F149" i="14"/>
  <c r="E149" i="14"/>
  <c r="F148" i="14"/>
  <c r="E148" i="14"/>
  <c r="F147" i="14"/>
  <c r="E147" i="14"/>
  <c r="F146" i="14"/>
  <c r="E146" i="14"/>
  <c r="F145" i="14"/>
  <c r="E145" i="14"/>
  <c r="F144" i="14"/>
  <c r="E144" i="14"/>
  <c r="E142" i="14"/>
  <c r="E141" i="14"/>
  <c r="E140" i="14"/>
  <c r="E139" i="14"/>
  <c r="E136" i="14"/>
  <c r="E135" i="14"/>
  <c r="E134" i="14"/>
  <c r="E133" i="14"/>
  <c r="F130" i="14"/>
  <c r="E130" i="14"/>
  <c r="E129" i="14"/>
  <c r="F128" i="14"/>
  <c r="E128" i="14"/>
  <c r="F127" i="14"/>
  <c r="E127" i="14"/>
  <c r="F126" i="14"/>
  <c r="E126" i="14"/>
  <c r="F125" i="14"/>
  <c r="E125" i="14"/>
  <c r="F124" i="14"/>
  <c r="E124" i="14"/>
  <c r="E105" i="14"/>
  <c r="E100" i="14"/>
  <c r="E98" i="14"/>
  <c r="E97" i="14"/>
  <c r="F96" i="14"/>
  <c r="E96" i="14"/>
  <c r="E95" i="14"/>
  <c r="E94" i="14"/>
  <c r="E90" i="14"/>
  <c r="E89" i="14"/>
  <c r="E84" i="14"/>
  <c r="E80" i="14"/>
  <c r="E79" i="14"/>
  <c r="E78" i="14"/>
  <c r="E77" i="14"/>
  <c r="E74" i="14"/>
  <c r="E73" i="14"/>
  <c r="E70" i="14"/>
  <c r="E69" i="14"/>
  <c r="E60" i="14"/>
  <c r="E58" i="14"/>
  <c r="E57" i="14"/>
  <c r="E56" i="14"/>
  <c r="E55" i="14"/>
  <c r="E40" i="14"/>
  <c r="E39" i="14"/>
  <c r="E38" i="14"/>
  <c r="E36" i="14"/>
  <c r="E35" i="14"/>
  <c r="E34" i="14"/>
  <c r="E33" i="14"/>
  <c r="E32" i="14"/>
  <c r="E31" i="14"/>
  <c r="E30" i="14"/>
  <c r="F28" i="14"/>
  <c r="E28" i="14"/>
  <c r="F24" i="14"/>
  <c r="E24" i="14"/>
  <c r="E23" i="14"/>
  <c r="E22" i="14"/>
  <c r="J20" i="14"/>
  <c r="F19" i="14"/>
  <c r="E19" i="14"/>
  <c r="E137" i="14"/>
  <c r="E138" i="14"/>
  <c r="E99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21" i="14"/>
  <c r="E29" i="14"/>
  <c r="F21" i="14"/>
  <c r="I143" i="14" l="1"/>
  <c r="I175" i="14" s="1"/>
  <c r="F143" i="14"/>
  <c r="G143" i="14"/>
  <c r="G175" i="14" s="1"/>
  <c r="E85" i="14"/>
  <c r="F17" i="14"/>
  <c r="E17" i="14"/>
  <c r="E54" i="14"/>
  <c r="M175" i="14"/>
  <c r="E88" i="14"/>
  <c r="E20" i="14"/>
  <c r="F93" i="14"/>
  <c r="E93" i="14"/>
  <c r="E76" i="14"/>
  <c r="C59" i="4"/>
  <c r="E62" i="14"/>
  <c r="J175" i="14"/>
  <c r="F20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75" i="14"/>
  <c r="F174" i="14" l="1"/>
  <c r="H175" i="14"/>
  <c r="F175" i="14" s="1"/>
  <c r="E143" i="14"/>
  <c r="D140" i="15"/>
  <c r="L208" i="15"/>
  <c r="D208" i="15" s="1"/>
  <c r="E174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175" i="14"/>
</calcChain>
</file>

<file path=xl/sharedStrings.xml><?xml version="1.0" encoding="utf-8"?>
<sst xmlns="http://schemas.openxmlformats.org/spreadsheetml/2006/main" count="1293" uniqueCount="737">
  <si>
    <t>Eil.Nr.</t>
  </si>
  <si>
    <t>Priešgaisrinė tarnyba</t>
  </si>
  <si>
    <t>Socialinė parama mokiniams</t>
  </si>
  <si>
    <t>Įstaiga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</si>
  <si>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</si>
  <si>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</si>
  <si>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</si>
  <si>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</si>
  <si>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</si>
  <si>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</si>
  <si>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</si>
  <si>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</si>
  <si>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</si>
  <si>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</si>
  <si>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</si>
  <si>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</si>
  <si>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</si>
  <si>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</si>
  <si>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</si>
  <si>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</si>
  <si>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</si>
  <si>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</si>
  <si>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</si>
  <si>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</si>
  <si>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Pandėlio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</si>
  <si>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</si>
  <si>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</si>
  <si>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</si>
  <si>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</si>
  <si>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</si>
  <si>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</si>
  <si>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</si>
  <si>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</si>
  <si>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</si>
  <si>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</si>
  <si>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</si>
  <si>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</si>
  <si>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</si>
  <si>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</si>
  <si>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</si>
  <si>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</si>
  <si>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</si>
  <si>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</si>
  <si>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</si>
  <si>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</si>
  <si>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</si>
  <si>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</si>
  <si>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</si>
  <si>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</si>
  <si>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</si>
  <si>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</si>
  <si>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</si>
  <si>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</si>
  <si>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</si>
  <si>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</si>
  <si>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</si>
  <si>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</si>
  <si>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</si>
  <si>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Administracijos direktoriaus rezervas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</si>
  <si>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</si>
  <si>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</si>
  <si>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</si>
  <si>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</si>
  <si>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</si>
  <si>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</si>
  <si>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</si>
  <si>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</si>
  <si>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</si>
  <si>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</si>
  <si>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</si>
  <si>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</si>
  <si>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</si>
  <si>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</si>
  <si>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</si>
  <si>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</si>
  <si>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</si>
  <si>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</si>
  <si>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</si>
  <si>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</si>
  <si>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</si>
  <si>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</si>
  <si>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</si>
  <si>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</si>
  <si>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</si>
  <si>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</si>
  <si>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</si>
  <si>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</si>
  <si>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</si>
  <si>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</si>
  <si>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</si>
  <si>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</si>
  <si>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</si>
  <si>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</si>
  <si>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</si>
  <si>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</si>
  <si>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</si>
  <si>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</si>
  <si>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</si>
  <si>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</si>
  <si>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</si>
  <si>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</si>
  <si>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</si>
  <si>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</si>
  <si>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</si>
  <si>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</si>
  <si>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</si>
  <si>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</si>
  <si>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</si>
  <si>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</si>
  <si>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</si>
  <si>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</si>
  <si>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</si>
  <si>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</si>
  <si>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</si>
  <si>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</si>
  <si>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</si>
  <si>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</si>
  <si>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</si>
  <si>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</si>
  <si>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</si>
  <si>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</si>
  <si>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</si>
  <si>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</si>
  <si>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</si>
  <si>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</si>
  <si>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</si>
  <si>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</si>
  <si>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</si>
  <si>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</si>
  <si>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</si>
  <si>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</si>
  <si>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</si>
  <si>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</si>
  <si>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</si>
  <si>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</si>
  <si>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</si>
  <si>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</si>
  <si>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</si>
  <si>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</si>
  <si>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</si>
  <si>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</si>
  <si>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</si>
  <si>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</si>
  <si>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</si>
  <si>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</si>
  <si>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</si>
  <si>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</si>
  <si>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</si>
  <si>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</si>
  <si>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</si>
  <si>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</si>
  <si>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</si>
  <si>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</si>
  <si>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</si>
  <si>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</si>
  <si>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</si>
  <si>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</si>
  <si>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</si>
  <si>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</si>
  <si>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</si>
  <si>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</si>
  <si>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</si>
  <si>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</si>
  <si>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</si>
  <si>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</si>
  <si>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</si>
  <si>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</si>
  <si>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</si>
  <si>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</si>
  <si>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</si>
  <si>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</si>
  <si>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</si>
  <si>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</si>
  <si>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</si>
  <si>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</si>
  <si>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</si>
  <si>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</si>
  <si>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</si>
  <si>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</si>
  <si>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</si>
  <si>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</si>
  <si>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</si>
  <si>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</si>
  <si>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</si>
  <si>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</si>
  <si>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</si>
  <si>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</si>
  <si>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</si>
  <si>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</si>
  <si>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</si>
  <si>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</si>
  <si>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</si>
  <si>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</si>
  <si>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</si>
  <si>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</si>
  <si>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</si>
  <si>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</si>
  <si>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</si>
  <si>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</si>
  <si>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</si>
  <si>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</si>
  <si>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</si>
  <si>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</si>
  <si>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</si>
  <si>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</si>
  <si>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</si>
  <si>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</si>
  <si>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</si>
  <si>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</si>
  <si>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</si>
  <si>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</si>
  <si>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</si>
  <si>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</si>
  <si>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</si>
  <si>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</si>
  <si>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</si>
  <si>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</si>
  <si>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</si>
  <si>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</si>
  <si>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</si>
  <si>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</si>
  <si>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</si>
  <si>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</si>
  <si>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</si>
  <si>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</si>
  <si>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</si>
  <si>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</si>
  <si>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</si>
  <si>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</si>
  <si>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</si>
  <si>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</si>
  <si>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</si>
  <si>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Viešoji biblioteka</t>
  </si>
  <si>
    <t>Planuojama gauti pajamų už teikiamas paslaugas</t>
  </si>
  <si>
    <t>Eil. Nr.</t>
  </si>
  <si>
    <t>Įstaigos pavadinimas</t>
  </si>
  <si>
    <t>Ugdymo procesui organizuoti ir valdyti</t>
  </si>
  <si>
    <t>Švietimo pagalbai</t>
  </si>
  <si>
    <t>Iš viso:</t>
  </si>
  <si>
    <t>Turto valdymo ir ūkio skyrius iš viso</t>
  </si>
  <si>
    <t>Statybos ir infrastruktūros plėtros skyrius iš viso</t>
  </si>
  <si>
    <t xml:space="preserve">Turto valdymo ir ūkio skyrius </t>
  </si>
  <si>
    <t xml:space="preserve">       UŽ TEIKIAMAS PASLAUGAS</t>
  </si>
  <si>
    <t xml:space="preserve">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</si>
  <si>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</t>
  </si>
  <si>
    <t>Jaunimo politikos įgyvendinimo programa</t>
  </si>
  <si>
    <t>Darželiams, mokykloms - įrangai įsigyti, higienos reikalavimų vykdymui</t>
  </si>
  <si>
    <t>Mokyklinių autobusų remontui</t>
  </si>
  <si>
    <t>Žemės sklypų kadastrinių matavimų atlikimas ir kitos paslaugos</t>
  </si>
  <si>
    <t>7 priedas</t>
  </si>
  <si>
    <t>Eil.   Nr.</t>
  </si>
  <si>
    <t>Asignavimų valdytojo pavadinimas</t>
  </si>
  <si>
    <t xml:space="preserve">Panemunėlio mokykla-daugiafunkcis centras </t>
  </si>
  <si>
    <t>Architektūros ir paveldosaugos skyrius- aplinkos apsaugos rėmimo spec. programa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</si>
  <si>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</si>
  <si>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</si>
  <si>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</si>
  <si>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</si>
  <si>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</si>
  <si>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</si>
  <si>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</si>
  <si>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</si>
  <si>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</si>
  <si>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</si>
  <si>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</si>
  <si>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</si>
  <si>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</si>
  <si>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</si>
  <si>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r>
      <rPr>
        <sz val="10"/>
        <rFont val="Arial"/>
        <family val="2"/>
        <charset val="186"/>
      </rPr>
      <t>A</t>
    </r>
    <r>
      <rPr>
        <i/>
        <sz val="10"/>
        <rFont val="Arial"/>
        <family val="2"/>
        <charset val="186"/>
      </rPr>
      <t>plinkos apsaugos rėmimo spec.programa</t>
    </r>
  </si>
  <si>
    <t>Nuostolingų maršrutų išlaidoms kompensuoti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</si>
  <si>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</si>
  <si>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</si>
  <si>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Finansų skyrius iš viso</t>
  </si>
  <si>
    <t>Obelių gimnazijos neformaliojo švietimo skyrius</t>
  </si>
  <si>
    <t>Juodupės gimnazijos neformaliojo švietimo skyrius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</si>
  <si>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</si>
  <si>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</si>
  <si>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</si>
  <si>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</si>
  <si>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</si>
  <si>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</si>
  <si>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 xml:space="preserve">Pandėlio universalus daugiafunkcis centras </t>
  </si>
  <si>
    <t>Senamiesčio progimnazijos Laibgalių ikimokyklinio ir priešmokyklinio ugdymo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</si>
  <si>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</si>
  <si>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</si>
  <si>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</si>
  <si>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</si>
  <si>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</si>
  <si>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</si>
  <si>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</si>
  <si>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</si>
  <si>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</si>
  <si>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</si>
  <si>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</si>
  <si>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</si>
  <si>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</si>
  <si>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</si>
  <si>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</si>
  <si>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</si>
  <si>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</si>
  <si>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</si>
  <si>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</si>
  <si>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</si>
  <si>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</si>
  <si>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</si>
  <si>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</si>
  <si>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</si>
  <si>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sk.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</si>
  <si>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</si>
  <si>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</si>
  <si>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</si>
  <si>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</si>
  <si>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</si>
  <si>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</si>
  <si>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</si>
  <si>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</si>
  <si>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Juodupės lopšelis-darželis</t>
  </si>
  <si>
    <t>Lopšelis-darželis ,,Nykštukas"</t>
  </si>
  <si>
    <t>Lopšelis-darželis ,,Pumpurėlis"</t>
  </si>
  <si>
    <t>Mokykla-darželis ,,Ąžuoliukas"</t>
  </si>
  <si>
    <t>Lopšelis-darželis ,,Varpelis"</t>
  </si>
  <si>
    <t>Kamajų Antano Strazdo gimnazija</t>
  </si>
  <si>
    <t>Kamajų Antano Strazdo gimnazijos Jūžintų sk.</t>
  </si>
  <si>
    <t>Kamajų Antano Strazdo gimnazijos ikimokyklinio ugdymo skyrius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</si>
  <si>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</si>
  <si>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ŠVIETIMO ĮSTAIGŲ:</t>
  </si>
  <si>
    <t xml:space="preserve">Finansų skyrius </t>
  </si>
  <si>
    <t xml:space="preserve">                                                                                           3 priedas</t>
  </si>
  <si>
    <t>Juozo Tumo-Vaižganto gimnazijos suaugusiųjų ir jaunimo sk.</t>
  </si>
  <si>
    <t>J.Tumo-Vaižganto gimn.VŠĮ Rokiškio psich.ligoninės mokymo sk.</t>
  </si>
  <si>
    <t>J.Tumo-Vaižganto gimn. suaugusiųjų ir jaunimo sk.</t>
  </si>
  <si>
    <t>Senamiesčio prog. Laibgalių ikimokyklinio ir pradinio ugdymo sk.</t>
  </si>
  <si>
    <t>Mokyklų bibliotekos darbuotojams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</si>
  <si>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</si>
  <si>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</si>
  <si>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</si>
  <si>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Skaitmeninio ugdymo plėtrai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</si>
  <si>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</si>
  <si>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</si>
  <si>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</si>
  <si>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</si>
  <si>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</si>
  <si>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 xml:space="preserve">Baseinas   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</si>
  <si>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</si>
  <si>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</si>
  <si>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</si>
  <si>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</si>
  <si>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</si>
  <si>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</si>
  <si>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</si>
  <si>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</si>
  <si>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</si>
  <si>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</si>
  <si>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</si>
  <si>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</si>
  <si>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</si>
  <si>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</si>
  <si>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</si>
  <si>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</si>
  <si>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</si>
  <si>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</si>
  <si>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</si>
  <si>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</si>
  <si>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</si>
  <si>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</si>
  <si>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</si>
  <si>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</si>
  <si>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</si>
  <si>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</si>
  <si>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</si>
  <si>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</si>
  <si>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Ugdymo,maitinimo ir pavėžėjimo lėšos socialinę riziką patiriančių vaikų ikimokykliniam ugdymui užtikrinti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</si>
  <si>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</si>
  <si>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</si>
  <si>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</si>
  <si>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</si>
  <si>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</si>
  <si>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</si>
  <si>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</si>
  <si>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</si>
  <si>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</si>
  <si>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</si>
  <si>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</si>
  <si>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</si>
  <si>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</si>
  <si>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</si>
  <si>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</si>
  <si>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</si>
  <si>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</si>
  <si>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</si>
  <si>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</si>
  <si>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</si>
  <si>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</si>
  <si>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</si>
  <si>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</si>
  <si>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</si>
  <si>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</si>
  <si>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</si>
  <si>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</si>
  <si>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</si>
  <si>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</si>
  <si>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</si>
  <si>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</si>
  <si>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</si>
  <si>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</si>
  <si>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</si>
  <si>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</si>
  <si>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</si>
  <si>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</si>
  <si>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</si>
  <si>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</si>
  <si>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</si>
  <si>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</si>
  <si>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</si>
  <si>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</si>
  <si>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</si>
  <si>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</si>
  <si>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</si>
  <si>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</si>
  <si>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</si>
  <si>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</si>
  <si>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</si>
  <si>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</si>
  <si>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</si>
  <si>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</si>
  <si>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</si>
  <si>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</si>
  <si>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Daugiafunkcinės salės Rokiškio m. Taikos g.21A  statybai (VIP)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</si>
  <si>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</si>
  <si>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</si>
  <si>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</si>
  <si>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</si>
  <si>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</si>
  <si>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</si>
  <si>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</si>
  <si>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</si>
  <si>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</si>
  <si>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</si>
  <si>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</si>
  <si>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</si>
  <si>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</si>
  <si>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</si>
  <si>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</si>
  <si>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</si>
  <si>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</si>
  <si>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</si>
  <si>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</si>
  <si>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</si>
  <si>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</si>
  <si>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</si>
  <si>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</si>
  <si>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</si>
  <si>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</si>
  <si>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</si>
  <si>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</si>
  <si>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</si>
  <si>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</si>
  <si>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</si>
  <si>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</si>
  <si>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</si>
  <si>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</si>
  <si>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</si>
  <si>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</si>
  <si>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</si>
  <si>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</si>
  <si>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</si>
  <si>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</si>
  <si>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</si>
  <si>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</si>
  <si>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</si>
  <si>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</si>
  <si>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</si>
  <si>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</si>
  <si>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</si>
  <si>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J.Keliočio viešoji biblioteka</t>
  </si>
  <si>
    <t>VB lėšos neformaliam švietimui</t>
  </si>
  <si>
    <t xml:space="preserve">Iš viso </t>
  </si>
  <si>
    <t>Projekto pavadinimas</t>
  </si>
  <si>
    <t>Pareiškėjas/projekto vykdytojas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</si>
  <si>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</si>
  <si>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</si>
  <si>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</si>
  <si>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</si>
  <si>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</si>
  <si>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</si>
  <si>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</si>
  <si>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</si>
  <si>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</si>
  <si>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</si>
  <si>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</si>
  <si>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</si>
  <si>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</si>
  <si>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</si>
  <si>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</si>
  <si>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</si>
  <si>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</si>
  <si>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</si>
  <si>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</si>
  <si>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</si>
  <si>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</si>
  <si>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</si>
  <si>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</si>
  <si>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Kriaunų varpas - bažnyčiai ir sėlių krašto žmonėms </t>
  </si>
  <si>
    <t xml:space="preserve"> Kriaunų Dievo Apvaizdos parapija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</si>
  <si>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</si>
  <si>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</si>
  <si>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</si>
  <si>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</si>
  <si>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Kokybės krepšelis</t>
  </si>
  <si>
    <t>Rokiškio J. Tumo-Vaižganto gimnazija</t>
  </si>
  <si>
    <t>IŠ VISO</t>
  </si>
  <si>
    <t>1.3.4.1.1.5.2.</t>
  </si>
  <si>
    <t>1.3.4.1.1.5.6.</t>
  </si>
  <si>
    <t>ROKIŠKIO RAJONO SAVIVALDYBĖS APYVARTOS LĖŠŲ PASKIRSTYMAS</t>
  </si>
  <si>
    <t xml:space="preserve"> </t>
  </si>
  <si>
    <t>1.3.3.</t>
  </si>
  <si>
    <t>Europos Sąjungos finansinės paramos lėšos</t>
  </si>
  <si>
    <t>Skolintos lėšos</t>
  </si>
  <si>
    <r>
      <t xml:space="preserve">         </t>
    </r>
    <r>
      <rPr>
        <b/>
        <sz val="12"/>
        <rFont val="Times New Roman"/>
        <family val="1"/>
        <charset val="186"/>
      </rPr>
      <t xml:space="preserve">   IR ASIGNAVIMAI IŠ SKOLINTŲ LĖŠŲ</t>
    </r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</si>
  <si>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</si>
  <si>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</si>
  <si>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</si>
  <si>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</si>
  <si>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</si>
  <si>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</si>
  <si>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</si>
  <si>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Rokiškio rajono savivaldybės tarybos  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</si>
  <si>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</si>
  <si>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</si>
  <si>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</si>
  <si>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</si>
  <si>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ROKIŠKIO RAJONO SAVIVALDYBĖS BIUDŽETINIŲ ĮSTAIGŲ 2023 M. PAJAMOS</t>
  </si>
  <si>
    <t>Mokymo lėšos ugdymo procesui organizuoti ir valdyti bei švietimo pagalbai, bibliotekos darbuotojams ir skaitmeninio ugdymo plėtrai 2023 metams</t>
  </si>
  <si>
    <t>Panemunėlio universalus daugiafunkcis centras iš viso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</si>
  <si>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</si>
  <si>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</si>
  <si>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</si>
  <si>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</si>
  <si>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</si>
  <si>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</si>
  <si>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</si>
  <si>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</si>
  <si>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</si>
  <si>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</si>
  <si>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</si>
  <si>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</si>
  <si>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</si>
  <si>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</si>
  <si>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</si>
  <si>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</si>
  <si>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</si>
  <si>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</si>
  <si>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</si>
  <si>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</si>
  <si>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</si>
  <si>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 xml:space="preserve">        (LĖŠŲ LIKUTIS 2022 M. GRUODŽIO 31 D.)</t>
  </si>
  <si>
    <t>Naujagimio kratelis</t>
  </si>
  <si>
    <t>Naujagimio kraitelis</t>
  </si>
  <si>
    <t>Europos finansinės paramos lėšos projektams finansuoti</t>
  </si>
  <si>
    <t xml:space="preserve">       Rokiškio rajono savivaldybės tarybos </t>
  </si>
  <si>
    <t>Akredituotai  socialinei reabilitacijai neįgaliesiems bendruomenėje organizuoti, teikti ir administruoti iš viso:</t>
  </si>
  <si>
    <t xml:space="preserve">        iš jų :  socialinių išmokų administravimas </t>
  </si>
  <si>
    <t xml:space="preserve">        iš jų:</t>
  </si>
  <si>
    <t>Eil. Nr</t>
  </si>
  <si>
    <t>SSVP Programa</t>
  </si>
  <si>
    <t>Projekto vertė iš viso</t>
  </si>
  <si>
    <t>Statybos ir infrastruktūros plėtros skyrius (SIPS)</t>
  </si>
  <si>
    <t>SIPS</t>
  </si>
  <si>
    <t>Gatvės prie gyvenamųjų sklypų kvartalo Rokiškio mieste (tarp Topolių g. ir Pandėlio g.) statyba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</si>
  <si>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</si>
  <si>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</si>
  <si>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</si>
  <si>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</si>
  <si>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</si>
  <si>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</si>
  <si>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</si>
  <si>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>Mykolo Romerio pažinimo erdvė (pareiškėjas - Rokiškio r. Obelių gimnazija)</t>
  </si>
  <si>
    <t xml:space="preserve"> Rokiškio r. Obelių gimnazija</t>
  </si>
  <si>
    <t>"Mokslo klubas kelyje"</t>
  </si>
  <si>
    <t>Asociacija "Išdrįsk keisti"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</si>
  <si>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</si>
  <si>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</si>
  <si>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</si>
  <si>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"Universaliojo dizaino taikymas ikimokykliniame ugdyme" 2021-2-LT01-KA122-SCH-000042116</t>
  </si>
  <si>
    <t xml:space="preserve"> Pajamų ir pelno mokesčiai (3+4)</t>
  </si>
  <si>
    <t>MOKESČIAI (2+5+9)</t>
  </si>
  <si>
    <t>Turto  mokesčiai (6+7+8)</t>
  </si>
  <si>
    <t>Prekių ir paslaugų mokesčiai (10)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</si>
  <si>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</si>
  <si>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</si>
  <si>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</si>
  <si>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</si>
  <si>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>SKOLINTOS LĖŠOS</t>
  </si>
  <si>
    <t xml:space="preserve">    Asignavimų valdytojas</t>
  </si>
  <si>
    <t>1.</t>
  </si>
  <si>
    <t>Strateginio planavimo ir investicijų   skyrius iš viso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</si>
  <si>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</si>
  <si>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</si>
  <si>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</si>
  <si>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</si>
  <si>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</si>
  <si>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</si>
  <si>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</si>
  <si>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</si>
  <si>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</si>
  <si>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</si>
  <si>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</si>
  <si>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</si>
  <si>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</si>
  <si>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Juodupės gimnazijos neformal. šviet. sk.</t>
  </si>
  <si>
    <t>Kamajų gimnazijos ikimokykl. ugdymo sk.</t>
  </si>
  <si>
    <t>Kamajų gimnazijos neformal. šviet. sk.</t>
  </si>
  <si>
    <t>Obelių ikimok. ir priešmok. ugdymo sk.</t>
  </si>
  <si>
    <t>Obelių gimn. neformal. šviet. sk.</t>
  </si>
  <si>
    <t>Mero ir mero pavaduotojo darbo apmokėjimas</t>
  </si>
  <si>
    <t>Socialinė parama mokiniams - nemokamas maitinimas vaikams, turintiems neįgalumą</t>
  </si>
  <si>
    <t>Daugiafunkcės salės Rokiškio m. Taikos g. 21A statybai (VIP)</t>
  </si>
  <si>
    <t>Kompiuterinėms technologijoms atnaujinti</t>
  </si>
  <si>
    <t>Nevyriausybinių organizacijų projektų finansavimas</t>
  </si>
  <si>
    <t>Senamiesčio prog. Laibgalių ikimok. ir priešm. ugymo sk.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</si>
  <si>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</si>
  <si>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</si>
  <si>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</si>
  <si>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</si>
  <si>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Kamajų Antano Strazdo gimn. Jūžintų sk.</t>
  </si>
  <si>
    <t>Kamajų Antano Strazdo gimn. ikimok. ugd. sk.</t>
  </si>
  <si>
    <t>Kamajų Antano Strazdo gimn. neformaliojo švietimo skyrius</t>
  </si>
  <si>
    <t>J.Tumo-Vaižganto gimn. VšĮ Rokiškio psichiatrijos ligoninės mokymo sk.</t>
  </si>
  <si>
    <t>Ameninės pagalbos paslaugos finansavimas  ir administravimas iš viso: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</si>
  <si>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</si>
  <si>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</si>
  <si>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</si>
  <si>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</si>
  <si>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</si>
  <si>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</si>
  <si>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 xml:space="preserve">       2023 m. sausio 27 d. sprendimo Nr. TS-3</t>
  </si>
  <si>
    <t xml:space="preserve">                                                                              2023 m. sausio 27 d. sprendimo Nr. TS-3</t>
  </si>
  <si>
    <t>2023 m. sausio 27  d. sprendimo Nr. TS-3</t>
  </si>
  <si>
    <t xml:space="preserve">Programa </t>
  </si>
  <si>
    <t>Turto valdymo ir ūkio skyrius  iš viso</t>
  </si>
  <si>
    <t xml:space="preserve"> iš jų: paskolų aptarnavimo išlaidos (palūkanos)</t>
  </si>
  <si>
    <t xml:space="preserve">        paskolų grąžinimas</t>
  </si>
  <si>
    <t xml:space="preserve"> iš jų: viešosioms nemokamo vietinio reguliaraus susisiekimo paslaugoms organizuoti</t>
  </si>
  <si>
    <t>iš jų: prisidėjimui prie projektų, finansuojamų  ES ir kitų fondų paramos, valstybės investicijų programos lėšų</t>
  </si>
  <si>
    <t>Statybos ir infrastruktūros plėtros skyrius  iš viso</t>
  </si>
  <si>
    <t xml:space="preserve">       kapitalo investicijos ir ilgalaikio turto remontas</t>
  </si>
  <si>
    <t xml:space="preserve">  IŠ VISO</t>
  </si>
  <si>
    <t>2023 m. sausio 27 d. sprendimo TS -3</t>
  </si>
  <si>
    <t xml:space="preserve">          2023 M. PLANUOJAMŲ VYKDYTI PROJEKTŲ, FINANSUOJAMŲ  ES IR KITŲ FONDŲ PARAMOS, VALSTYBĖS INVESTICIJŲ PROGRAMOS IR KURIEMS REIKALINGAS PRISIDĖJIMAS ,   SĄRAŠAS</t>
  </si>
  <si>
    <r>
      <t xml:space="preserve">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</si>
  <si>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r>
      <t xml:space="preserve">                                                    </t>
    </r>
    <r>
      <rPr>
        <sz val="12"/>
        <rFont val="Times New Roman"/>
        <family val="1"/>
        <charset val="186"/>
      </rPr>
      <t xml:space="preserve">    redakcija)</t>
    </r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</si>
  <si>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</si>
  <si>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</si>
  <si>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</si>
  <si>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</si>
  <si>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</si>
  <si>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</si>
  <si>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</si>
  <si>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</si>
  <si>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Lėšos vaikų, atvykusių į Lietuvos Respubliką iš Ukrainos dėl Rusijos Federacijos karinių veiksmų  Ukrainoje, ugdymui ir pavėžėjimui į mokyklą ir atgal</t>
  </si>
  <si>
    <t>Kelių priežiūros ir plėtros programa</t>
  </si>
  <si>
    <t>Perimamų patikėjimo teise valstybinės žemės ir miško sklypų patikėtinio funkcijai vykdyti</t>
  </si>
  <si>
    <t>SUSISIEKIMO MINISTERIJA</t>
  </si>
  <si>
    <r>
      <t xml:space="preserve">     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</si>
  <si>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</si>
  <si>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</si>
  <si>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</si>
  <si>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</si>
  <si>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</si>
  <si>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</si>
  <si>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</si>
  <si>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</si>
  <si>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Lėšos socialinių paslaugų šakos kolektyvinėje sutartyje numatytiems įsipareigijimams įgyvendinti</t>
  </si>
  <si>
    <t>Lėšos kompensacijoms už būsto suteikimą užsieniečiams, pasitraukusiems iš Ukrainos, finansuoti iš viso</t>
  </si>
  <si>
    <t>Lėšos vaikų, atvykusių į Lietuvos Respubliką iš Ukrainos dėl Rusijos Federacijos karinių veiksmų  Ukrainoje, ugdymui ir pavėžėjimui į mokyklą ir atgal iš viso</t>
  </si>
  <si>
    <t>J. Tūbelio progimnazija</t>
  </si>
  <si>
    <t>(Rokiškio rajono savivaldybės tarybos</t>
  </si>
  <si>
    <r>
      <t xml:space="preserve"> </t>
    </r>
    <r>
      <rPr>
        <sz val="12"/>
        <rFont val="Times New Roman"/>
        <family val="1"/>
        <charset val="186"/>
      </rPr>
      <t>redakcija)</t>
    </r>
  </si>
  <si>
    <t xml:space="preserve">                (Rokiškio rajono savivaldybės tarybos</t>
  </si>
  <si>
    <r>
      <t xml:space="preserve">                 </t>
    </r>
    <r>
      <rPr>
        <sz val="12"/>
        <rFont val="Times New Roman"/>
        <family val="1"/>
        <charset val="186"/>
      </rPr>
      <t>redakcija)</t>
    </r>
  </si>
  <si>
    <t xml:space="preserve">Rokiškio rajono savivaldybės tarybos    </t>
  </si>
  <si>
    <t xml:space="preserve"> 2023 m. sausio 27 d.sprendimo Nr. TS-3</t>
  </si>
  <si>
    <t>9 priedas</t>
  </si>
  <si>
    <t>Europos  Sąsyngos finansinės paramos lėšos projektams finansuoti</t>
  </si>
  <si>
    <t>Specialioji tikslinė dotacija iš viso (14+15+16+17+18)</t>
  </si>
  <si>
    <t>Kitos dotacijos einamiesiems tikslams (20+...+31)</t>
  </si>
  <si>
    <t>"Natūralios vilnos produktų gamyba"</t>
  </si>
  <si>
    <t>Asociacija "Tradicinių amatų studija"</t>
  </si>
  <si>
    <t>19,96998</t>
  </si>
  <si>
    <t>Tūkst. Eur</t>
  </si>
  <si>
    <t xml:space="preserve">                                                                                                        </t>
  </si>
  <si>
    <t>Iš to skaičiaus</t>
  </si>
  <si>
    <t>iš jų darbo užmokesčiui</t>
  </si>
  <si>
    <t xml:space="preserve">Biudžetinių įstaigų pajamos už teikiamas paslaugas </t>
  </si>
  <si>
    <t>Laisvas lėšų likutis</t>
  </si>
  <si>
    <t>tėvų įnašai</t>
  </si>
  <si>
    <t>pajamos už turto nuomą</t>
  </si>
  <si>
    <t>kitos atsitiktinės pajamos</t>
  </si>
  <si>
    <t xml:space="preserve">    suma</t>
  </si>
  <si>
    <t>1.3.4.1.1.5.12</t>
  </si>
  <si>
    <t>Lėšos būsto pritaikymui neįgaliesiems</t>
  </si>
  <si>
    <t>1.3.4.1.1.5.13.</t>
  </si>
  <si>
    <t>Kitos dotacijos turtui įsigyti (33+34+35+36)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</si>
  <si>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</si>
  <si>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</si>
  <si>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</si>
  <si>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</si>
  <si>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</si>
  <si>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</si>
  <si>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Rinkliavos(44+45)</t>
  </si>
  <si>
    <t>1.4.2.1.6.2</t>
  </si>
  <si>
    <t>1.1.4.7.2.2.</t>
  </si>
  <si>
    <t>1.4.4.1.</t>
  </si>
  <si>
    <t>suma</t>
  </si>
  <si>
    <t>VALSTYBĖS INVESTICIJŲ PROGRAMOJE NUMATYTOMS KAPITALO INVESTICIJOMS FINANSUOTI (59)</t>
  </si>
  <si>
    <t>IŠ VISO VALSTYBĖS DELEGUOTOMS FUNKCIJOMS VYKDYTI (1+..+9+14+15+16+20+24+37+38+39+46+47+..+51)</t>
  </si>
  <si>
    <t>Švietimo įstaigoms (4 priedas)</t>
  </si>
  <si>
    <t>Kompleksinėms paslaugoms šeimai organizuoti iš viso:</t>
  </si>
  <si>
    <t>Lėšos būsto pritaikymui neįgaliesiems iš viso</t>
  </si>
  <si>
    <t xml:space="preserve">IŠ VISO KITOMS TIKSLINĖMS DOTACIJOMS   (53+54+57..+63+66+69+72..+74+77+80+90+91+92)           </t>
  </si>
  <si>
    <t xml:space="preserve"> IŠ VISO VALSTYBĖS BIUDŽETO LĖŠŲ (52+95)</t>
  </si>
  <si>
    <t>Lėšų grąžinimas pagal Neįgaliųjų reikalų departamento patikros išvadą</t>
  </si>
  <si>
    <t xml:space="preserve">                 2023m. kovo 31 d. sprendimo Nr. TS-</t>
  </si>
  <si>
    <t>2023 m. kovo 31 d. sprendimo Nr. TS-</t>
  </si>
  <si>
    <t xml:space="preserve">  2023m. kovo 31 d. sprendimo Nr. TS-</t>
  </si>
  <si>
    <t xml:space="preserve">                                                       2023m. kovo 31 d. sprendimo Nr. TS-</t>
  </si>
  <si>
    <t xml:space="preserve">                                                                          2023m. kovo 31 d. sprendimo Nr. TS-</t>
  </si>
  <si>
    <t>tūkst. Eur</t>
  </si>
  <si>
    <t>DOTACIJOS (12+13+19+33)</t>
  </si>
  <si>
    <t>Turto pajamos(40+41+42)</t>
  </si>
  <si>
    <t>KITOS PAJAMOS (39+43+44+47+48)</t>
  </si>
  <si>
    <t>VISI MOKESČIAI, PAJAMOS IR DOTACIJOS(1+11+38+49)</t>
  </si>
  <si>
    <t xml:space="preserve">   IŠ  VISO VALSTYBĖS DELEGUOTOMS FUNKCIJOMS (1+5+9+17+20+23+26+28+30+32)</t>
  </si>
  <si>
    <t>KITOS DOTACIJOS (36+44+46+57+59)</t>
  </si>
  <si>
    <t xml:space="preserve">  IŠ VISO VALSTYBĖS BIUDŽETO LĖŠŲ (34+35)</t>
  </si>
  <si>
    <t>Reikalinga 2023 metams , tūkst. Eur</t>
  </si>
  <si>
    <t>Atsinaujinančių energijos šaltinių siegimas Rokiškio Juozo Tumo-Vaižganto gimnazijoje (M.Riomerio g.1, Rokiškis)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</si>
</sst>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0.000000"/>
    <numFmt numFmtId="170" formatCode="#,##0.000000"/>
  </numFmts>
  <fonts count="42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b/>
      <sz val="11.5"/>
      <name val="Times New Roman"/>
      <family val="1"/>
      <charset val="186"/>
    </font>
    <font>
      <sz val="11.5"/>
      <name val="Times New Roman"/>
      <family val="1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b/>
      <strike/>
      <sz val="10"/>
      <name val="Arial"/>
      <family val="2"/>
      <charset val="186"/>
    </font>
    <font>
      <strike/>
      <sz val="10"/>
      <name val="Arial"/>
      <family val="2"/>
      <charset val="186"/>
    </font>
    <font>
      <sz val="1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</borders>
  <cellStyleXfs count="1329">
    <xf numFmtId="0" fontId="0" fillId="0" borderId="0"/>
    <xf numFmtId="0" fontId="22" fillId="0" borderId="0"/>
    <xf numFmtId="0" fontId="29" fillId="0" borderId="0"/>
    <xf numFmtId="0" fontId="23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5"/>
    </xf>
    <xf numFmtId="0" fontId="7" fillId="0" borderId="0" xfId="0" applyFont="1"/>
    <xf numFmtId="0" fontId="12" fillId="0" borderId="0" xfId="0" applyFont="1" applyAlignment="1"/>
    <xf numFmtId="16" fontId="0" fillId="0" borderId="0" xfId="0" applyNumberFormat="1"/>
    <xf numFmtId="0" fontId="11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0" fillId="0" borderId="0" xfId="0" applyFont="1"/>
    <xf numFmtId="166" fontId="11" fillId="0" borderId="1" xfId="0" applyNumberFormat="1" applyFont="1" applyFill="1" applyBorder="1"/>
    <xf numFmtId="166" fontId="0" fillId="3" borderId="1" xfId="0" applyNumberFormat="1" applyFill="1" applyBorder="1"/>
    <xf numFmtId="0" fontId="9" fillId="0" borderId="0" xfId="0" applyFont="1" applyAlignment="1"/>
    <xf numFmtId="0" fontId="9" fillId="0" borderId="0" xfId="0" applyFont="1"/>
    <xf numFmtId="0" fontId="11" fillId="0" borderId="0" xfId="0" applyFont="1" applyAlignment="1"/>
    <xf numFmtId="0" fontId="10" fillId="0" borderId="5" xfId="9" applyFont="1" applyBorder="1" applyAlignment="1">
      <alignment horizontal="left" vertical="center" wrapText="1"/>
    </xf>
    <xf numFmtId="166" fontId="10" fillId="0" borderId="6" xfId="0" applyNumberFormat="1" applyFont="1" applyBorder="1"/>
    <xf numFmtId="0" fontId="10" fillId="0" borderId="2" xfId="9" applyFont="1" applyBorder="1" applyAlignment="1">
      <alignment horizontal="center" vertical="center" wrapText="1"/>
    </xf>
    <xf numFmtId="166" fontId="10" fillId="0" borderId="7" xfId="0" applyNumberFormat="1" applyFont="1" applyBorder="1"/>
    <xf numFmtId="166" fontId="10" fillId="0" borderId="3" xfId="9" applyNumberFormat="1" applyFont="1" applyBorder="1" applyAlignment="1">
      <alignment horizontal="right" vertical="center" wrapText="1"/>
    </xf>
    <xf numFmtId="0" fontId="10" fillId="0" borderId="5" xfId="0" applyFont="1" applyBorder="1"/>
    <xf numFmtId="166" fontId="10" fillId="0" borderId="3" xfId="0" applyNumberFormat="1" applyFont="1" applyBorder="1"/>
    <xf numFmtId="0" fontId="10" fillId="0" borderId="3" xfId="9" applyFont="1" applyBorder="1" applyAlignment="1">
      <alignment horizontal="right" vertical="center" wrapText="1"/>
    </xf>
    <xf numFmtId="0" fontId="11" fillId="0" borderId="5" xfId="0" applyFont="1" applyBorder="1"/>
    <xf numFmtId="166" fontId="11" fillId="0" borderId="6" xfId="0" applyNumberFormat="1" applyFont="1" applyBorder="1"/>
    <xf numFmtId="166" fontId="11" fillId="0" borderId="3" xfId="0" applyNumberFormat="1" applyFont="1" applyBorder="1"/>
    <xf numFmtId="166" fontId="11" fillId="0" borderId="2" xfId="0" applyNumberFormat="1" applyFont="1" applyBorder="1"/>
    <xf numFmtId="166" fontId="11" fillId="0" borderId="7" xfId="0" applyNumberFormat="1" applyFont="1" applyBorder="1"/>
    <xf numFmtId="166" fontId="11" fillId="0" borderId="1" xfId="0" applyNumberFormat="1" applyFont="1" applyBorder="1"/>
    <xf numFmtId="166" fontId="10" fillId="0" borderId="2" xfId="0" applyNumberFormat="1" applyFont="1" applyBorder="1"/>
    <xf numFmtId="166" fontId="10" fillId="0" borderId="1" xfId="0" applyNumberFormat="1" applyFont="1" applyBorder="1"/>
    <xf numFmtId="166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6" fontId="11" fillId="0" borderId="8" xfId="0" applyNumberFormat="1" applyFont="1" applyBorder="1"/>
    <xf numFmtId="166" fontId="11" fillId="0" borderId="9" xfId="0" applyNumberFormat="1" applyFont="1" applyBorder="1"/>
    <xf numFmtId="166" fontId="10" fillId="0" borderId="10" xfId="0" applyNumberFormat="1" applyFont="1" applyBorder="1"/>
    <xf numFmtId="166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6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6" fontId="11" fillId="0" borderId="12" xfId="0" applyNumberFormat="1" applyFont="1" applyBorder="1"/>
    <xf numFmtId="166" fontId="11" fillId="0" borderId="13" xfId="0" applyNumberFormat="1" applyFont="1" applyBorder="1"/>
    <xf numFmtId="166" fontId="11" fillId="0" borderId="14" xfId="0" applyNumberFormat="1" applyFont="1" applyBorder="1"/>
    <xf numFmtId="166" fontId="11" fillId="0" borderId="15" xfId="0" applyNumberFormat="1" applyFont="1" applyBorder="1"/>
    <xf numFmtId="166" fontId="11" fillId="0" borderId="16" xfId="0" applyNumberFormat="1" applyFont="1" applyBorder="1"/>
    <xf numFmtId="166" fontId="10" fillId="0" borderId="14" xfId="0" applyNumberFormat="1" applyFont="1" applyBorder="1"/>
    <xf numFmtId="166" fontId="10" fillId="0" borderId="15" xfId="0" applyNumberFormat="1" applyFont="1" applyBorder="1"/>
    <xf numFmtId="166" fontId="10" fillId="0" borderId="13" xfId="0" applyNumberFormat="1" applyFont="1" applyBorder="1"/>
    <xf numFmtId="166" fontId="10" fillId="0" borderId="16" xfId="0" applyNumberFormat="1" applyFont="1" applyBorder="1"/>
    <xf numFmtId="166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6" fontId="11" fillId="0" borderId="19" xfId="0" applyNumberFormat="1" applyFont="1" applyBorder="1"/>
    <xf numFmtId="166" fontId="11" fillId="0" borderId="20" xfId="0" applyNumberFormat="1" applyFont="1" applyBorder="1"/>
    <xf numFmtId="166" fontId="10" fillId="0" borderId="21" xfId="0" applyNumberFormat="1" applyFont="1" applyBorder="1"/>
    <xf numFmtId="166" fontId="11" fillId="0" borderId="21" xfId="0" applyNumberFormat="1" applyFont="1" applyBorder="1"/>
    <xf numFmtId="166" fontId="11" fillId="0" borderId="25" xfId="0" applyNumberFormat="1" applyFont="1" applyBorder="1"/>
    <xf numFmtId="166" fontId="11" fillId="3" borderId="26" xfId="0" applyNumberFormat="1" applyFont="1" applyFill="1" applyBorder="1"/>
    <xf numFmtId="166" fontId="11" fillId="0" borderId="27" xfId="0" applyNumberFormat="1" applyFont="1" applyBorder="1"/>
    <xf numFmtId="166" fontId="11" fillId="0" borderId="28" xfId="0" applyNumberFormat="1" applyFont="1" applyBorder="1"/>
    <xf numFmtId="166" fontId="11" fillId="0" borderId="29" xfId="0" applyNumberFormat="1" applyFont="1" applyBorder="1"/>
    <xf numFmtId="166" fontId="11" fillId="0" borderId="26" xfId="0" applyNumberFormat="1" applyFont="1" applyBorder="1"/>
    <xf numFmtId="166" fontId="11" fillId="3" borderId="29" xfId="0" applyNumberFormat="1" applyFont="1" applyFill="1" applyBorder="1"/>
    <xf numFmtId="0" fontId="11" fillId="0" borderId="0" xfId="0" applyFont="1" applyFill="1" applyBorder="1"/>
    <xf numFmtId="0" fontId="19" fillId="0" borderId="0" xfId="0" applyFont="1"/>
    <xf numFmtId="0" fontId="10" fillId="0" borderId="30" xfId="9" applyFont="1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0" fillId="0" borderId="23" xfId="0" applyFont="1" applyBorder="1" applyAlignment="1">
      <alignment wrapText="1"/>
    </xf>
    <xf numFmtId="166" fontId="11" fillId="0" borderId="31" xfId="0" applyNumberFormat="1" applyFont="1" applyBorder="1"/>
    <xf numFmtId="166" fontId="11" fillId="0" borderId="32" xfId="0" applyNumberFormat="1" applyFont="1" applyBorder="1"/>
    <xf numFmtId="166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6" fontId="11" fillId="0" borderId="34" xfId="0" applyNumberFormat="1" applyFont="1" applyBorder="1"/>
    <xf numFmtId="0" fontId="10" fillId="0" borderId="35" xfId="9" applyFont="1" applyBorder="1" applyAlignment="1">
      <alignment horizontal="center" vertical="center" wrapText="1"/>
    </xf>
    <xf numFmtId="166" fontId="11" fillId="0" borderId="36" xfId="9" applyNumberFormat="1" applyFont="1" applyBorder="1" applyAlignment="1">
      <alignment horizontal="right" vertical="center" wrapText="1"/>
    </xf>
    <xf numFmtId="166" fontId="11" fillId="0" borderId="37" xfId="9" applyNumberFormat="1" applyFont="1" applyBorder="1" applyAlignment="1">
      <alignment horizontal="right" vertical="center" wrapText="1"/>
    </xf>
    <xf numFmtId="166" fontId="11" fillId="0" borderId="38" xfId="9" applyNumberFormat="1" applyFont="1" applyBorder="1" applyAlignment="1">
      <alignment horizontal="right" vertical="center" wrapText="1"/>
    </xf>
    <xf numFmtId="166" fontId="11" fillId="0" borderId="37" xfId="0" applyNumberFormat="1" applyFont="1" applyBorder="1"/>
    <xf numFmtId="166" fontId="11" fillId="0" borderId="35" xfId="0" applyNumberFormat="1" applyFont="1" applyBorder="1"/>
    <xf numFmtId="166" fontId="11" fillId="0" borderId="36" xfId="0" applyNumberFormat="1" applyFont="1" applyBorder="1"/>
    <xf numFmtId="166" fontId="11" fillId="0" borderId="38" xfId="0" applyNumberFormat="1" applyFont="1" applyBorder="1"/>
    <xf numFmtId="166" fontId="11" fillId="0" borderId="39" xfId="0" applyNumberFormat="1" applyFont="1" applyBorder="1"/>
    <xf numFmtId="166" fontId="11" fillId="0" borderId="40" xfId="0" applyNumberFormat="1" applyFont="1" applyBorder="1"/>
    <xf numFmtId="166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1" fillId="0" borderId="10" xfId="0" applyNumberFormat="1" applyFont="1" applyBorder="1"/>
    <xf numFmtId="166" fontId="0" fillId="0" borderId="9" xfId="0" applyNumberFormat="1" applyBorder="1"/>
    <xf numFmtId="166" fontId="16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1" fillId="0" borderId="5" xfId="0" applyFont="1" applyBorder="1" applyAlignment="1">
      <alignment wrapText="1"/>
    </xf>
    <xf numFmtId="166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1" fillId="0" borderId="42" xfId="0" applyNumberFormat="1" applyFont="1" applyBorder="1"/>
    <xf numFmtId="166" fontId="0" fillId="0" borderId="35" xfId="0" applyNumberFormat="1" applyBorder="1"/>
    <xf numFmtId="166" fontId="11" fillId="0" borderId="4" xfId="0" applyNumberFormat="1" applyFont="1" applyBorder="1"/>
    <xf numFmtId="166" fontId="11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1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1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0" fillId="0" borderId="19" xfId="0" applyNumberFormat="1" applyFont="1" applyBorder="1"/>
    <xf numFmtId="166" fontId="11" fillId="3" borderId="31" xfId="0" applyNumberFormat="1" applyFont="1" applyFill="1" applyBorder="1"/>
    <xf numFmtId="166" fontId="11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1" fillId="0" borderId="49" xfId="0" applyFont="1" applyBorder="1" applyAlignment="1">
      <alignment wrapText="1"/>
    </xf>
    <xf numFmtId="166" fontId="11" fillId="0" borderId="50" xfId="0" applyNumberFormat="1" applyFont="1" applyBorder="1"/>
    <xf numFmtId="166" fontId="0" fillId="0" borderId="40" xfId="0" applyNumberFormat="1" applyBorder="1"/>
    <xf numFmtId="166" fontId="11" fillId="3" borderId="3" xfId="0" applyNumberFormat="1" applyFont="1" applyFill="1" applyBorder="1"/>
    <xf numFmtId="166" fontId="10" fillId="3" borderId="7" xfId="0" applyNumberFormat="1" applyFont="1" applyFill="1" applyBorder="1"/>
    <xf numFmtId="166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 applyAlignment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0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6" fontId="10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1" fillId="0" borderId="3" xfId="0" applyNumberFormat="1" applyFont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6" fontId="10" fillId="0" borderId="8" xfId="0" applyNumberFormat="1" applyFont="1" applyBorder="1"/>
    <xf numFmtId="0" fontId="10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6" fontId="11" fillId="0" borderId="44" xfId="0" applyNumberFormat="1" applyFont="1" applyBorder="1"/>
    <xf numFmtId="166" fontId="11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0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1" fillId="0" borderId="23" xfId="0" applyFont="1" applyBorder="1"/>
    <xf numFmtId="166" fontId="10" fillId="0" borderId="7" xfId="0" applyNumberFormat="1" applyFont="1" applyFill="1" applyBorder="1"/>
    <xf numFmtId="166" fontId="10" fillId="0" borderId="1" xfId="0" applyNumberFormat="1" applyFont="1" applyFill="1" applyBorder="1"/>
    <xf numFmtId="166" fontId="11" fillId="0" borderId="7" xfId="0" applyNumberFormat="1" applyFont="1" applyFill="1" applyBorder="1"/>
    <xf numFmtId="0" fontId="0" fillId="0" borderId="0" xfId="0" applyAlignment="1">
      <alignment vertical="top"/>
    </xf>
    <xf numFmtId="0" fontId="8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5" fillId="0" borderId="8" xfId="0" applyFont="1" applyFill="1" applyBorder="1"/>
    <xf numFmtId="0" fontId="25" fillId="0" borderId="56" xfId="0" applyFont="1" applyFill="1" applyBorder="1"/>
    <xf numFmtId="0" fontId="25" fillId="0" borderId="40" xfId="0" applyFont="1" applyFill="1" applyBorder="1"/>
    <xf numFmtId="0" fontId="8" fillId="0" borderId="0" xfId="0" applyFont="1" applyAlignment="1"/>
    <xf numFmtId="0" fontId="0" fillId="3" borderId="0" xfId="0" applyFill="1"/>
    <xf numFmtId="0" fontId="6" fillId="3" borderId="0" xfId="0" applyFont="1" applyFill="1"/>
    <xf numFmtId="1" fontId="10" fillId="3" borderId="3" xfId="9" applyNumberFormat="1" applyFont="1" applyFill="1" applyBorder="1" applyAlignment="1">
      <alignment horizontal="center"/>
    </xf>
    <xf numFmtId="166" fontId="10" fillId="3" borderId="3" xfId="9" applyNumberFormat="1" applyFont="1" applyFill="1" applyBorder="1" applyAlignment="1">
      <alignment horizontal="center"/>
    </xf>
    <xf numFmtId="166" fontId="10" fillId="3" borderId="1" xfId="9" applyNumberFormat="1" applyFont="1" applyFill="1" applyBorder="1" applyAlignment="1">
      <alignment horizontal="center"/>
    </xf>
    <xf numFmtId="166" fontId="0" fillId="3" borderId="3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6" fontId="0" fillId="3" borderId="21" xfId="0" applyNumberFormat="1" applyFill="1" applyBorder="1" applyAlignment="1">
      <alignment horizontal="center"/>
    </xf>
    <xf numFmtId="0" fontId="26" fillId="0" borderId="31" xfId="0" applyFont="1" applyBorder="1"/>
    <xf numFmtId="1" fontId="26" fillId="0" borderId="26" xfId="0" applyNumberFormat="1" applyFont="1" applyBorder="1" applyAlignment="1">
      <alignment horizontal="center"/>
    </xf>
    <xf numFmtId="0" fontId="8" fillId="0" borderId="0" xfId="0" applyFont="1"/>
    <xf numFmtId="16" fontId="8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left" indent="15"/>
    </xf>
    <xf numFmtId="0" fontId="6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11" fillId="3" borderId="0" xfId="0" applyNumberFormat="1" applyFont="1" applyFill="1" applyBorder="1" applyAlignment="1" applyProtection="1"/>
    <xf numFmtId="0" fontId="11" fillId="3" borderId="0" xfId="0" applyFont="1" applyFill="1"/>
    <xf numFmtId="0" fontId="11" fillId="0" borderId="0" xfId="0" applyFont="1" applyAlignment="1">
      <alignment wrapText="1"/>
    </xf>
    <xf numFmtId="0" fontId="11" fillId="3" borderId="0" xfId="0" applyNumberFormat="1" applyFont="1" applyFill="1" applyBorder="1" applyAlignment="1" applyProtection="1">
      <alignment wrapText="1"/>
    </xf>
    <xf numFmtId="0" fontId="10" fillId="0" borderId="5" xfId="0" applyFont="1" applyFill="1" applyBorder="1"/>
    <xf numFmtId="0" fontId="10" fillId="0" borderId="5" xfId="0" applyFont="1" applyFill="1" applyBorder="1" applyAlignment="1">
      <alignment wrapText="1"/>
    </xf>
    <xf numFmtId="0" fontId="11" fillId="0" borderId="49" xfId="0" applyFont="1" applyFill="1" applyBorder="1"/>
    <xf numFmtId="0" fontId="11" fillId="0" borderId="5" xfId="0" applyFont="1" applyFill="1" applyBorder="1" applyAlignment="1"/>
    <xf numFmtId="166" fontId="11" fillId="3" borderId="6" xfId="9" applyNumberFormat="1" applyFont="1" applyFill="1" applyBorder="1" applyAlignment="1">
      <alignment horizontal="center"/>
    </xf>
    <xf numFmtId="166" fontId="11" fillId="3" borderId="12" xfId="9" applyNumberFormat="1" applyFont="1" applyFill="1" applyBorder="1" applyAlignment="1">
      <alignment horizontal="center"/>
    </xf>
    <xf numFmtId="166" fontId="11" fillId="3" borderId="48" xfId="9" applyNumberFormat="1" applyFont="1" applyFill="1" applyBorder="1" applyAlignment="1">
      <alignment horizontal="center"/>
    </xf>
    <xf numFmtId="0" fontId="11" fillId="3" borderId="88" xfId="0" applyFont="1" applyFill="1" applyBorder="1"/>
    <xf numFmtId="0" fontId="10" fillId="3" borderId="13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166" fontId="11" fillId="3" borderId="89" xfId="9" applyNumberFormat="1" applyFont="1" applyFill="1" applyBorder="1" applyAlignment="1">
      <alignment horizontal="center"/>
    </xf>
    <xf numFmtId="166" fontId="11" fillId="3" borderId="89" xfId="0" applyNumberFormat="1" applyFont="1" applyFill="1" applyBorder="1" applyAlignment="1">
      <alignment horizontal="center"/>
    </xf>
    <xf numFmtId="166" fontId="11" fillId="3" borderId="90" xfId="0" applyNumberFormat="1" applyFont="1" applyFill="1" applyBorder="1" applyAlignment="1">
      <alignment horizontal="center"/>
    </xf>
    <xf numFmtId="166" fontId="11" fillId="3" borderId="91" xfId="9" applyNumberFormat="1" applyFont="1" applyFill="1" applyBorder="1" applyAlignment="1">
      <alignment horizontal="center"/>
    </xf>
    <xf numFmtId="166" fontId="10" fillId="3" borderId="43" xfId="0" applyNumberFormat="1" applyFont="1" applyFill="1" applyBorder="1" applyAlignment="1">
      <alignment horizontal="center" vertical="center" wrapText="1"/>
    </xf>
    <xf numFmtId="166" fontId="10" fillId="3" borderId="46" xfId="0" applyNumberFormat="1" applyFont="1" applyFill="1" applyBorder="1" applyAlignment="1">
      <alignment horizontal="center" vertical="center" wrapText="1"/>
    </xf>
    <xf numFmtId="166" fontId="10" fillId="3" borderId="43" xfId="0" applyNumberFormat="1" applyFont="1" applyFill="1" applyBorder="1" applyAlignment="1">
      <alignment vertical="center" wrapText="1"/>
    </xf>
    <xf numFmtId="0" fontId="10" fillId="0" borderId="0" xfId="0" applyFont="1" applyAlignment="1"/>
    <xf numFmtId="2" fontId="0" fillId="0" borderId="0" xfId="0" applyNumberFormat="1"/>
    <xf numFmtId="166" fontId="0" fillId="0" borderId="0" xfId="0" applyNumberFormat="1" applyFill="1"/>
    <xf numFmtId="166" fontId="27" fillId="0" borderId="7" xfId="0" applyNumberFormat="1" applyFont="1" applyFill="1" applyBorder="1"/>
    <xf numFmtId="166" fontId="27" fillId="0" borderId="1" xfId="0" applyNumberFormat="1" applyFont="1" applyFill="1" applyBorder="1"/>
    <xf numFmtId="0" fontId="0" fillId="0" borderId="0" xfId="0"/>
    <xf numFmtId="166" fontId="11" fillId="3" borderId="6" xfId="9" applyNumberFormat="1" applyFont="1" applyFill="1" applyBorder="1" applyAlignment="1">
      <alignment horizontal="center" vertical="top"/>
    </xf>
    <xf numFmtId="166" fontId="0" fillId="3" borderId="3" xfId="0" applyNumberFormat="1" applyFill="1" applyBorder="1" applyAlignment="1">
      <alignment horizontal="center" vertical="top"/>
    </xf>
    <xf numFmtId="166" fontId="0" fillId="3" borderId="1" xfId="0" applyNumberFormat="1" applyFill="1" applyBorder="1" applyAlignment="1">
      <alignment horizontal="center" vertical="top"/>
    </xf>
    <xf numFmtId="1" fontId="25" fillId="0" borderId="2" xfId="0" applyNumberFormat="1" applyFont="1" applyBorder="1" applyAlignment="1">
      <alignment horizontal="center"/>
    </xf>
    <xf numFmtId="1" fontId="25" fillId="0" borderId="117" xfId="0" applyNumberFormat="1" applyFont="1" applyFill="1" applyBorder="1" applyAlignment="1">
      <alignment horizontal="center"/>
    </xf>
    <xf numFmtId="1" fontId="26" fillId="0" borderId="28" xfId="0" applyNumberFormat="1" applyFont="1" applyBorder="1" applyAlignment="1">
      <alignment horizontal="center"/>
    </xf>
    <xf numFmtId="1" fontId="25" fillId="0" borderId="35" xfId="0" applyNumberFormat="1" applyFont="1" applyBorder="1" applyAlignment="1">
      <alignment horizontal="center"/>
    </xf>
    <xf numFmtId="166" fontId="11" fillId="0" borderId="36" xfId="0" applyNumberFormat="1" applyFont="1" applyFill="1" applyBorder="1"/>
    <xf numFmtId="166" fontId="11" fillId="0" borderId="38" xfId="0" applyNumberFormat="1" applyFont="1" applyFill="1" applyBorder="1"/>
    <xf numFmtId="166" fontId="11" fillId="0" borderId="98" xfId="0" applyNumberFormat="1" applyFont="1" applyFill="1" applyBorder="1"/>
    <xf numFmtId="166" fontId="11" fillId="0" borderId="116" xfId="0" applyNumberFormat="1" applyFont="1" applyFill="1" applyBorder="1"/>
    <xf numFmtId="166" fontId="11" fillId="0" borderId="29" xfId="0" applyNumberFormat="1" applyFont="1" applyFill="1" applyBorder="1"/>
    <xf numFmtId="166" fontId="11" fillId="0" borderId="26" xfId="0" applyNumberFormat="1" applyFont="1" applyFill="1" applyBorder="1"/>
    <xf numFmtId="166" fontId="11" fillId="0" borderId="31" xfId="0" applyNumberFormat="1" applyFont="1" applyFill="1" applyBorder="1"/>
    <xf numFmtId="166" fontId="0" fillId="0" borderId="3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40" xfId="0" applyFont="1" applyBorder="1"/>
    <xf numFmtId="0" fontId="25" fillId="0" borderId="8" xfId="0" applyFont="1" applyBorder="1"/>
    <xf numFmtId="0" fontId="25" fillId="0" borderId="8" xfId="0" applyFont="1" applyBorder="1" applyAlignment="1">
      <alignment wrapText="1"/>
    </xf>
    <xf numFmtId="0" fontId="25" fillId="0" borderId="53" xfId="0" applyFont="1" applyBorder="1"/>
    <xf numFmtId="0" fontId="25" fillId="0" borderId="56" xfId="0" applyFont="1" applyBorder="1"/>
    <xf numFmtId="0" fontId="26" fillId="0" borderId="28" xfId="0" applyFont="1" applyBorder="1" applyAlignment="1">
      <alignment horizontal="right"/>
    </xf>
    <xf numFmtId="1" fontId="25" fillId="0" borderId="36" xfId="0" applyNumberFormat="1" applyFont="1" applyBorder="1" applyAlignment="1">
      <alignment horizontal="center"/>
    </xf>
    <xf numFmtId="1" fontId="25" fillId="0" borderId="7" xfId="0" applyNumberFormat="1" applyFont="1" applyBorder="1" applyAlignment="1">
      <alignment horizontal="center"/>
    </xf>
    <xf numFmtId="1" fontId="25" fillId="0" borderId="20" xfId="0" applyNumberFormat="1" applyFont="1" applyFill="1" applyBorder="1" applyAlignment="1">
      <alignment horizontal="center"/>
    </xf>
    <xf numFmtId="1" fontId="26" fillId="0" borderId="31" xfId="0" applyNumberFormat="1" applyFont="1" applyBorder="1" applyAlignment="1">
      <alignment horizontal="center"/>
    </xf>
    <xf numFmtId="0" fontId="10" fillId="0" borderId="122" xfId="9" applyFont="1" applyBorder="1" applyAlignment="1">
      <alignment horizontal="center" vertical="center" wrapText="1"/>
    </xf>
    <xf numFmtId="0" fontId="10" fillId="0" borderId="123" xfId="9" applyFont="1" applyBorder="1" applyAlignment="1">
      <alignment horizontal="center" vertical="center" wrapText="1"/>
    </xf>
    <xf numFmtId="166" fontId="10" fillId="0" borderId="7" xfId="0" applyNumberFormat="1" applyFont="1" applyFill="1" applyBorder="1" applyAlignment="1">
      <alignment horizontal="right"/>
    </xf>
    <xf numFmtId="0" fontId="11" fillId="0" borderId="122" xfId="9" applyFont="1" applyBorder="1" applyAlignment="1">
      <alignment horizontal="center" vertical="center" wrapText="1"/>
    </xf>
    <xf numFmtId="0" fontId="11" fillId="0" borderId="123" xfId="9" applyFont="1" applyBorder="1" applyAlignment="1">
      <alignment horizontal="center" vertical="center" wrapText="1"/>
    </xf>
    <xf numFmtId="166" fontId="15" fillId="0" borderId="7" xfId="0" applyNumberFormat="1" applyFont="1" applyFill="1" applyBorder="1"/>
    <xf numFmtId="166" fontId="11" fillId="0" borderId="7" xfId="0" applyNumberFormat="1" applyFont="1" applyFill="1" applyBorder="1" applyAlignment="1"/>
    <xf numFmtId="166" fontId="11" fillId="0" borderId="15" xfId="0" applyNumberFormat="1" applyFont="1" applyFill="1" applyBorder="1"/>
    <xf numFmtId="166" fontId="11" fillId="0" borderId="16" xfId="0" applyNumberFormat="1" applyFont="1" applyFill="1" applyBorder="1"/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11" fillId="3" borderId="43" xfId="0" applyFont="1" applyFill="1" applyBorder="1" applyAlignment="1">
      <alignment wrapText="1"/>
    </xf>
    <xf numFmtId="0" fontId="11" fillId="3" borderId="3" xfId="9" applyFont="1" applyFill="1" applyBorder="1"/>
    <xf numFmtId="0" fontId="11" fillId="3" borderId="3" xfId="0" applyFont="1" applyFill="1" applyBorder="1"/>
    <xf numFmtId="0" fontId="11" fillId="3" borderId="3" xfId="0" applyFont="1" applyFill="1" applyBorder="1" applyAlignment="1">
      <alignment wrapText="1"/>
    </xf>
    <xf numFmtId="0" fontId="11" fillId="3" borderId="3" xfId="0" applyNumberFormat="1" applyFont="1" applyFill="1" applyBorder="1" applyAlignment="1" applyProtection="1"/>
    <xf numFmtId="0" fontId="11" fillId="3" borderId="3" xfId="0" applyFont="1" applyFill="1" applyBorder="1" applyAlignment="1">
      <alignment vertical="top"/>
    </xf>
    <xf numFmtId="0" fontId="11" fillId="3" borderId="19" xfId="0" applyFont="1" applyFill="1" applyBorder="1"/>
    <xf numFmtId="0" fontId="10" fillId="3" borderId="50" xfId="0" applyFont="1" applyFill="1" applyBorder="1"/>
    <xf numFmtId="0" fontId="10" fillId="3" borderId="7" xfId="0" applyFont="1" applyFill="1" applyBorder="1"/>
    <xf numFmtId="0" fontId="10" fillId="3" borderId="20" xfId="0" applyFont="1" applyFill="1" applyBorder="1"/>
    <xf numFmtId="0" fontId="7" fillId="0" borderId="0" xfId="0" applyFont="1" applyAlignment="1"/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0" fontId="8" fillId="0" borderId="57" xfId="0" applyFont="1" applyBorder="1" applyAlignment="1">
      <alignment horizontal="center" vertical="top" wrapText="1"/>
    </xf>
    <xf numFmtId="0" fontId="8" fillId="0" borderId="130" xfId="0" applyFont="1" applyBorder="1" applyAlignment="1">
      <alignment horizontal="center" vertical="top" wrapText="1"/>
    </xf>
    <xf numFmtId="0" fontId="8" fillId="0" borderId="131" xfId="0" applyFont="1" applyBorder="1" applyAlignment="1">
      <alignment horizontal="center" vertical="top" wrapText="1"/>
    </xf>
    <xf numFmtId="0" fontId="8" fillId="0" borderId="57" xfId="0" applyFont="1" applyFill="1" applyBorder="1" applyAlignment="1">
      <alignment horizontal="center" vertical="top" wrapText="1"/>
    </xf>
    <xf numFmtId="165" fontId="6" fillId="0" borderId="57" xfId="0" applyNumberFormat="1" applyFont="1" applyFill="1" applyBorder="1" applyAlignment="1">
      <alignment horizontal="center" vertical="top" wrapText="1"/>
    </xf>
    <xf numFmtId="0" fontId="6" fillId="0" borderId="57" xfId="0" applyFont="1" applyFill="1" applyBorder="1" applyAlignment="1">
      <alignment vertical="top" wrapText="1"/>
    </xf>
    <xf numFmtId="0" fontId="6" fillId="0" borderId="130" xfId="0" applyFont="1" applyFill="1" applyBorder="1" applyAlignment="1">
      <alignment vertical="top" wrapText="1"/>
    </xf>
    <xf numFmtId="0" fontId="6" fillId="0" borderId="131" xfId="0" applyFont="1" applyFill="1" applyBorder="1" applyAlignment="1">
      <alignment vertical="top" wrapText="1"/>
    </xf>
    <xf numFmtId="0" fontId="30" fillId="0" borderId="131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wrapText="1"/>
    </xf>
    <xf numFmtId="0" fontId="6" fillId="0" borderId="57" xfId="0" applyFont="1" applyFill="1" applyBorder="1" applyAlignment="1">
      <alignment horizontal="center" vertical="top" wrapText="1"/>
    </xf>
    <xf numFmtId="0" fontId="6" fillId="0" borderId="23" xfId="0" applyFont="1" applyFill="1" applyBorder="1"/>
    <xf numFmtId="0" fontId="30" fillId="0" borderId="130" xfId="0" applyFont="1" applyFill="1" applyBorder="1" applyAlignment="1">
      <alignment vertical="top" wrapText="1"/>
    </xf>
    <xf numFmtId="165" fontId="30" fillId="0" borderId="57" xfId="0" applyNumberFormat="1" applyFont="1" applyFill="1" applyBorder="1" applyAlignment="1">
      <alignment horizontal="center" vertical="top" wrapText="1"/>
    </xf>
    <xf numFmtId="0" fontId="30" fillId="0" borderId="57" xfId="0" applyFont="1" applyFill="1" applyBorder="1" applyAlignment="1">
      <alignment vertical="top" wrapText="1"/>
    </xf>
    <xf numFmtId="2" fontId="6" fillId="0" borderId="57" xfId="0" applyNumberFormat="1" applyFont="1" applyFill="1" applyBorder="1" applyAlignment="1">
      <alignment horizontal="center" vertical="top" wrapText="1"/>
    </xf>
    <xf numFmtId="168" fontId="6" fillId="0" borderId="55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31" fillId="0" borderId="23" xfId="0" applyFont="1" applyBorder="1" applyAlignment="1">
      <alignment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/>
    </xf>
    <xf numFmtId="0" fontId="6" fillId="0" borderId="0" xfId="0" applyFont="1" applyAlignment="1"/>
    <xf numFmtId="16" fontId="6" fillId="0" borderId="0" xfId="0" applyNumberFormat="1" applyFont="1"/>
    <xf numFmtId="0" fontId="11" fillId="0" borderId="3" xfId="4" applyFont="1" applyFill="1" applyBorder="1" applyAlignment="1">
      <alignment wrapText="1"/>
    </xf>
    <xf numFmtId="0" fontId="11" fillId="0" borderId="3" xfId="4" applyFont="1" applyFill="1" applyBorder="1" applyAlignment="1">
      <alignment horizontal="center" wrapText="1"/>
    </xf>
    <xf numFmtId="0" fontId="11" fillId="0" borderId="3" xfId="4" applyFont="1" applyFill="1" applyBorder="1" applyAlignment="1">
      <alignment horizontal="left"/>
    </xf>
    <xf numFmtId="166" fontId="11" fillId="0" borderId="3" xfId="4" applyNumberFormat="1" applyFont="1" applyFill="1" applyBorder="1"/>
    <xf numFmtId="0" fontId="11" fillId="0" borderId="3" xfId="4" applyFont="1" applyFill="1" applyBorder="1"/>
    <xf numFmtId="0" fontId="11" fillId="0" borderId="3" xfId="4" applyFont="1" applyFill="1" applyBorder="1" applyAlignment="1">
      <alignment horizontal="center"/>
    </xf>
    <xf numFmtId="0" fontId="11" fillId="0" borderId="3" xfId="4" applyFont="1" applyFill="1" applyBorder="1" applyAlignment="1">
      <alignment horizontal="left" wrapText="1"/>
    </xf>
    <xf numFmtId="0" fontId="10" fillId="0" borderId="3" xfId="4" applyFont="1" applyFill="1" applyBorder="1" applyAlignment="1">
      <alignment horizontal="left"/>
    </xf>
    <xf numFmtId="166" fontId="10" fillId="0" borderId="3" xfId="4" applyNumberFormat="1" applyFont="1" applyFill="1" applyBorder="1"/>
    <xf numFmtId="0" fontId="10" fillId="0" borderId="3" xfId="4" applyFont="1" applyFill="1" applyBorder="1" applyAlignment="1"/>
    <xf numFmtId="0" fontId="11" fillId="0" borderId="3" xfId="4" applyFont="1" applyFill="1" applyBorder="1" applyAlignment="1">
      <alignment horizontal="left" vertical="top" wrapText="1"/>
    </xf>
    <xf numFmtId="0" fontId="11" fillId="0" borderId="13" xfId="4" applyFont="1" applyFill="1" applyBorder="1"/>
    <xf numFmtId="0" fontId="11" fillId="0" borderId="13" xfId="4" applyFont="1" applyFill="1" applyBorder="1" applyAlignment="1">
      <alignment horizontal="center"/>
    </xf>
    <xf numFmtId="0" fontId="11" fillId="0" borderId="13" xfId="4" applyFont="1" applyFill="1" applyBorder="1" applyAlignment="1">
      <alignment horizontal="left" vertical="top" wrapText="1"/>
    </xf>
    <xf numFmtId="166" fontId="11" fillId="0" borderId="13" xfId="4" applyNumberFormat="1" applyFont="1" applyFill="1" applyBorder="1"/>
    <xf numFmtId="166" fontId="11" fillId="0" borderId="37" xfId="4" applyNumberFormat="1" applyFont="1" applyFill="1" applyBorder="1"/>
    <xf numFmtId="0" fontId="7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168" fontId="0" fillId="0" borderId="0" xfId="0" applyNumberFormat="1" applyFill="1"/>
    <xf numFmtId="0" fontId="11" fillId="3" borderId="136" xfId="0" applyNumberFormat="1" applyFont="1" applyFill="1" applyBorder="1" applyAlignment="1" applyProtection="1">
      <alignment horizontal="center" vertical="center" wrapText="1"/>
    </xf>
    <xf numFmtId="0" fontId="15" fillId="3" borderId="137" xfId="0" applyNumberFormat="1" applyFont="1" applyFill="1" applyBorder="1" applyAlignment="1" applyProtection="1">
      <alignment horizontal="center" vertical="center" wrapText="1"/>
    </xf>
    <xf numFmtId="0" fontId="10" fillId="3" borderId="136" xfId="0" applyNumberFormat="1" applyFont="1" applyFill="1" applyBorder="1" applyAlignment="1" applyProtection="1">
      <alignment horizontal="center" vertical="center" wrapText="1"/>
    </xf>
    <xf numFmtId="0" fontId="13" fillId="3" borderId="137" xfId="0" applyNumberFormat="1" applyFont="1" applyFill="1" applyBorder="1" applyAlignment="1" applyProtection="1">
      <alignment horizontal="center" vertical="center" wrapText="1"/>
    </xf>
    <xf numFmtId="0" fontId="10" fillId="3" borderId="138" xfId="0" applyNumberFormat="1" applyFont="1" applyFill="1" applyBorder="1" applyAlignment="1" applyProtection="1">
      <alignment horizontal="center" vertical="center" wrapText="1"/>
    </xf>
    <xf numFmtId="166" fontId="11" fillId="0" borderId="1" xfId="4" applyNumberFormat="1" applyFont="1" applyFill="1" applyBorder="1"/>
    <xf numFmtId="166" fontId="10" fillId="0" borderId="1" xfId="4" applyNumberFormat="1" applyFont="1" applyFill="1" applyBorder="1"/>
    <xf numFmtId="0" fontId="0" fillId="0" borderId="0" xfId="0"/>
    <xf numFmtId="0" fontId="0" fillId="0" borderId="0" xfId="0"/>
    <xf numFmtId="166" fontId="0" fillId="0" borderId="0" xfId="0" applyNumberFormat="1"/>
    <xf numFmtId="169" fontId="0" fillId="0" borderId="0" xfId="0" applyNumberFormat="1"/>
    <xf numFmtId="0" fontId="0" fillId="0" borderId="0" xfId="0"/>
    <xf numFmtId="0" fontId="0" fillId="0" borderId="0" xfId="0"/>
    <xf numFmtId="166" fontId="27" fillId="0" borderId="8" xfId="0" applyNumberFormat="1" applyFont="1" applyFill="1" applyBorder="1"/>
    <xf numFmtId="0" fontId="0" fillId="0" borderId="0" xfId="0"/>
    <xf numFmtId="0" fontId="10" fillId="0" borderId="5" xfId="0" applyFont="1" applyFill="1" applyBorder="1" applyAlignment="1">
      <alignment vertical="top" wrapText="1"/>
    </xf>
    <xf numFmtId="0" fontId="0" fillId="0" borderId="0" xfId="0"/>
    <xf numFmtId="0" fontId="6" fillId="0" borderId="51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68" fontId="6" fillId="0" borderId="51" xfId="0" applyNumberFormat="1" applyFont="1" applyFill="1" applyBorder="1" applyAlignment="1">
      <alignment horizontal="center"/>
    </xf>
    <xf numFmtId="168" fontId="6" fillId="0" borderId="5" xfId="0" applyNumberFormat="1" applyFont="1" applyFill="1" applyBorder="1" applyAlignment="1">
      <alignment horizontal="center"/>
    </xf>
    <xf numFmtId="0" fontId="6" fillId="0" borderId="49" xfId="0" applyFont="1" applyFill="1" applyBorder="1"/>
    <xf numFmtId="168" fontId="6" fillId="0" borderId="49" xfId="0" applyNumberFormat="1" applyFont="1" applyFill="1" applyBorder="1" applyAlignment="1">
      <alignment horizontal="center"/>
    </xf>
    <xf numFmtId="0" fontId="0" fillId="0" borderId="0" xfId="0"/>
    <xf numFmtId="0" fontId="10" fillId="0" borderId="0" xfId="0" applyFont="1" applyFill="1"/>
    <xf numFmtId="168" fontId="10" fillId="0" borderId="0" xfId="0" applyNumberFormat="1" applyFont="1"/>
    <xf numFmtId="0" fontId="0" fillId="0" borderId="0" xfId="0"/>
    <xf numFmtId="0" fontId="0" fillId="0" borderId="0" xfId="0"/>
    <xf numFmtId="0" fontId="13" fillId="0" borderId="94" xfId="9" applyFont="1" applyFill="1" applyBorder="1" applyAlignment="1">
      <alignment vertical="top" wrapText="1"/>
    </xf>
    <xf numFmtId="166" fontId="11" fillId="0" borderId="151" xfId="0" applyNumberFormat="1" applyFont="1" applyFill="1" applyBorder="1" applyAlignment="1"/>
    <xf numFmtId="166" fontId="11" fillId="0" borderId="90" xfId="0" applyNumberFormat="1" applyFont="1" applyFill="1" applyBorder="1" applyAlignment="1"/>
    <xf numFmtId="0" fontId="10" fillId="0" borderId="0" xfId="0" applyFont="1" applyFill="1" applyBorder="1" applyAlignment="1">
      <alignment vertical="top"/>
    </xf>
    <xf numFmtId="0" fontId="0" fillId="0" borderId="0" xfId="0"/>
    <xf numFmtId="0" fontId="6" fillId="0" borderId="17" xfId="0" applyFont="1" applyFill="1" applyBorder="1" applyAlignment="1">
      <alignment vertical="top" wrapText="1"/>
    </xf>
    <xf numFmtId="168" fontId="6" fillId="0" borderId="116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167" fontId="0" fillId="0" borderId="0" xfId="0" applyNumberFormat="1"/>
    <xf numFmtId="14" fontId="6" fillId="0" borderId="130" xfId="0" applyNumberFormat="1" applyFont="1" applyFill="1" applyBorder="1" applyAlignment="1">
      <alignment vertical="top" wrapText="1"/>
    </xf>
    <xf numFmtId="0" fontId="10" fillId="0" borderId="98" xfId="0" applyFont="1" applyFill="1" applyBorder="1"/>
    <xf numFmtId="0" fontId="10" fillId="0" borderId="17" xfId="0" applyFont="1" applyFill="1" applyBorder="1"/>
    <xf numFmtId="166" fontId="11" fillId="0" borderId="36" xfId="0" applyNumberFormat="1" applyFont="1" applyFill="1" applyBorder="1" applyAlignment="1"/>
    <xf numFmtId="166" fontId="11" fillId="0" borderId="98" xfId="0" applyNumberFormat="1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10" fillId="0" borderId="0" xfId="33"/>
    <xf numFmtId="0" fontId="25" fillId="0" borderId="17" xfId="10" applyFont="1" applyFill="1" applyBorder="1" applyAlignment="1">
      <alignment horizontal="center" vertical="center" wrapText="1"/>
    </xf>
    <xf numFmtId="0" fontId="25" fillId="0" borderId="95" xfId="10" applyFont="1" applyFill="1" applyBorder="1" applyAlignment="1">
      <alignment horizontal="center" vertical="center" wrapText="1"/>
    </xf>
    <xf numFmtId="0" fontId="25" fillId="0" borderId="89" xfId="10" applyFont="1" applyFill="1" applyBorder="1" applyAlignment="1">
      <alignment horizontal="center" vertical="center" wrapText="1"/>
    </xf>
    <xf numFmtId="2" fontId="6" fillId="0" borderId="0" xfId="0" applyNumberFormat="1" applyFont="1"/>
    <xf numFmtId="0" fontId="37" fillId="0" borderId="0" xfId="0" applyFont="1"/>
    <xf numFmtId="0" fontId="37" fillId="0" borderId="0" xfId="0" applyFont="1" applyBorder="1"/>
    <xf numFmtId="0" fontId="37" fillId="0" borderId="0" xfId="0" applyFont="1" applyAlignment="1"/>
    <xf numFmtId="0" fontId="0" fillId="0" borderId="0" xfId="0"/>
    <xf numFmtId="0" fontId="10" fillId="0" borderId="0" xfId="0" applyFont="1" applyAlignment="1">
      <alignment horizontal="center"/>
    </xf>
    <xf numFmtId="0" fontId="6" fillId="0" borderId="57" xfId="0" applyFont="1" applyFill="1" applyBorder="1" applyAlignment="1">
      <alignment vertical="center"/>
    </xf>
    <xf numFmtId="0" fontId="7" fillId="0" borderId="130" xfId="0" applyFont="1" applyFill="1" applyBorder="1" applyAlignment="1">
      <alignment vertical="center" wrapText="1"/>
    </xf>
    <xf numFmtId="0" fontId="7" fillId="0" borderId="130" xfId="0" applyFont="1" applyFill="1" applyBorder="1" applyAlignment="1">
      <alignment horizontal="right" vertical="center" wrapText="1"/>
    </xf>
    <xf numFmtId="0" fontId="6" fillId="0" borderId="130" xfId="0" applyFont="1" applyFill="1" applyBorder="1" applyAlignment="1">
      <alignment vertical="center" wrapText="1"/>
    </xf>
    <xf numFmtId="0" fontId="6" fillId="0" borderId="130" xfId="0" applyFont="1" applyFill="1" applyBorder="1" applyAlignment="1">
      <alignment horizontal="right" vertical="center"/>
    </xf>
    <xf numFmtId="0" fontId="7" fillId="0" borderId="130" xfId="0" applyFont="1" applyFill="1" applyBorder="1" applyAlignment="1">
      <alignment horizontal="right" vertical="center"/>
    </xf>
    <xf numFmtId="0" fontId="33" fillId="0" borderId="130" xfId="0" applyFont="1" applyFill="1" applyBorder="1" applyAlignment="1">
      <alignment vertical="center" wrapText="1"/>
    </xf>
    <xf numFmtId="166" fontId="7" fillId="0" borderId="130" xfId="0" applyNumberFormat="1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168" fontId="7" fillId="0" borderId="130" xfId="0" applyNumberFormat="1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right" vertical="top" wrapText="1"/>
    </xf>
    <xf numFmtId="0" fontId="6" fillId="0" borderId="130" xfId="0" applyFont="1" applyFill="1" applyBorder="1" applyAlignment="1">
      <alignment wrapText="1"/>
    </xf>
    <xf numFmtId="0" fontId="6" fillId="0" borderId="130" xfId="0" applyFont="1" applyFill="1" applyBorder="1" applyAlignment="1">
      <alignment horizontal="right" vertical="top" wrapText="1"/>
    </xf>
    <xf numFmtId="0" fontId="7" fillId="0" borderId="28" xfId="0" applyFont="1" applyFill="1" applyBorder="1"/>
    <xf numFmtId="168" fontId="7" fillId="0" borderId="23" xfId="0" applyNumberFormat="1" applyFont="1" applyFill="1" applyBorder="1" applyAlignment="1">
      <alignment horizontal="right"/>
    </xf>
    <xf numFmtId="0" fontId="0" fillId="0" borderId="0" xfId="0"/>
    <xf numFmtId="168" fontId="11" fillId="0" borderId="31" xfId="0" applyNumberFormat="1" applyFont="1" applyFill="1" applyBorder="1" applyAlignment="1"/>
    <xf numFmtId="168" fontId="11" fillId="0" borderId="31" xfId="0" applyNumberFormat="1" applyFont="1" applyFill="1" applyBorder="1"/>
    <xf numFmtId="167" fontId="11" fillId="0" borderId="151" xfId="0" applyNumberFormat="1" applyFont="1" applyFill="1" applyBorder="1" applyAlignment="1"/>
    <xf numFmtId="0" fontId="0" fillId="0" borderId="0" xfId="0"/>
    <xf numFmtId="0" fontId="6" fillId="0" borderId="57" xfId="0" applyFont="1" applyFill="1" applyBorder="1" applyAlignment="1">
      <alignment wrapText="1"/>
    </xf>
    <xf numFmtId="0" fontId="25" fillId="0" borderId="18" xfId="0" applyFont="1" applyFill="1" applyBorder="1" applyAlignment="1">
      <alignment wrapText="1"/>
    </xf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7" fontId="11" fillId="0" borderId="29" xfId="0" applyNumberFormat="1" applyFont="1" applyFill="1" applyBorder="1"/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0" fillId="0" borderId="7" xfId="4" applyFont="1" applyFill="1" applyBorder="1"/>
    <xf numFmtId="0" fontId="10" fillId="0" borderId="3" xfId="4" applyFont="1" applyFill="1" applyBorder="1"/>
    <xf numFmtId="0" fontId="10" fillId="0" borderId="3" xfId="4" applyFont="1" applyFill="1" applyBorder="1" applyAlignment="1">
      <alignment horizontal="center"/>
    </xf>
    <xf numFmtId="0" fontId="10" fillId="0" borderId="3" xfId="4" applyFont="1" applyFill="1" applyBorder="1" applyAlignment="1">
      <alignment horizontal="left" vertical="top" wrapText="1"/>
    </xf>
    <xf numFmtId="166" fontId="35" fillId="0" borderId="3" xfId="4" applyNumberFormat="1" applyFont="1" applyFill="1" applyBorder="1"/>
    <xf numFmtId="0" fontId="10" fillId="0" borderId="15" xfId="4" applyFont="1" applyFill="1" applyBorder="1"/>
    <xf numFmtId="0" fontId="11" fillId="0" borderId="32" xfId="4" applyFont="1" applyFill="1" applyBorder="1" applyAlignment="1">
      <alignment wrapText="1"/>
    </xf>
    <xf numFmtId="0" fontId="11" fillId="0" borderId="25" xfId="4" applyFont="1" applyFill="1" applyBorder="1" applyAlignment="1">
      <alignment horizontal="center"/>
    </xf>
    <xf numFmtId="0" fontId="11" fillId="0" borderId="25" xfId="4" applyFont="1" applyFill="1" applyBorder="1" applyAlignment="1">
      <alignment horizontal="left" vertical="top" wrapText="1"/>
    </xf>
    <xf numFmtId="166" fontId="11" fillId="0" borderId="25" xfId="4" applyNumberFormat="1" applyFont="1" applyFill="1" applyBorder="1"/>
    <xf numFmtId="0" fontId="10" fillId="0" borderId="36" xfId="4" applyFont="1" applyFill="1" applyBorder="1"/>
    <xf numFmtId="0" fontId="10" fillId="0" borderId="3" xfId="4" applyFont="1" applyFill="1" applyBorder="1" applyAlignment="1">
      <alignment wrapText="1"/>
    </xf>
    <xf numFmtId="0" fontId="10" fillId="0" borderId="6" xfId="4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1" xfId="4" applyFont="1" applyFill="1" applyBorder="1"/>
    <xf numFmtId="0" fontId="0" fillId="0" borderId="23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wrapText="1"/>
    </xf>
    <xf numFmtId="0" fontId="0" fillId="0" borderId="79" xfId="0" applyNumberFormat="1" applyFont="1" applyFill="1" applyBorder="1" applyAlignment="1" applyProtection="1">
      <alignment vertical="top"/>
    </xf>
    <xf numFmtId="0" fontId="11" fillId="0" borderId="139" xfId="0" applyNumberFormat="1" applyFont="1" applyFill="1" applyBorder="1" applyAlignment="1" applyProtection="1">
      <alignment horizontal="left" vertical="center" wrapText="1"/>
    </xf>
    <xf numFmtId="0" fontId="14" fillId="0" borderId="70" xfId="0" applyNumberFormat="1" applyFont="1" applyFill="1" applyBorder="1" applyAlignment="1" applyProtection="1">
      <alignment horizontal="left" vertical="center" wrapText="1"/>
    </xf>
    <xf numFmtId="0" fontId="14" fillId="0" borderId="70" xfId="0" applyNumberFormat="1" applyFont="1" applyFill="1" applyBorder="1" applyAlignment="1" applyProtection="1"/>
    <xf numFmtId="0" fontId="11" fillId="0" borderId="140" xfId="0" applyNumberFormat="1" applyFont="1" applyFill="1" applyBorder="1" applyAlignment="1" applyProtection="1"/>
    <xf numFmtId="0" fontId="14" fillId="0" borderId="5" xfId="0" applyFont="1" applyFill="1" applyBorder="1" applyAlignment="1">
      <alignment vertical="top" wrapText="1"/>
    </xf>
    <xf numFmtId="0" fontId="14" fillId="0" borderId="5" xfId="0" applyFont="1" applyFill="1" applyBorder="1" applyAlignment="1">
      <alignment wrapText="1"/>
    </xf>
    <xf numFmtId="0" fontId="35" fillId="0" borderId="70" xfId="0" applyNumberFormat="1" applyFont="1" applyFill="1" applyBorder="1" applyAlignment="1" applyProtection="1"/>
    <xf numFmtId="0" fontId="11" fillId="0" borderId="70" xfId="0" applyNumberFormat="1" applyFont="1" applyFill="1" applyBorder="1" applyAlignment="1" applyProtection="1"/>
    <xf numFmtId="166" fontId="10" fillId="0" borderId="9" xfId="0" applyNumberFormat="1" applyFont="1" applyFill="1" applyBorder="1"/>
    <xf numFmtId="0" fontId="11" fillId="0" borderId="70" xfId="0" applyNumberFormat="1" applyFont="1" applyFill="1" applyBorder="1" applyAlignment="1" applyProtection="1">
      <alignment vertical="top" wrapText="1"/>
    </xf>
    <xf numFmtId="0" fontId="14" fillId="0" borderId="70" xfId="0" applyNumberFormat="1" applyFont="1" applyFill="1" applyBorder="1" applyAlignment="1" applyProtection="1">
      <alignment vertical="top" wrapText="1"/>
    </xf>
    <xf numFmtId="0" fontId="14" fillId="0" borderId="70" xfId="0" applyNumberFormat="1" applyFont="1" applyFill="1" applyBorder="1" applyAlignment="1" applyProtection="1">
      <alignment wrapText="1"/>
    </xf>
    <xf numFmtId="166" fontId="10" fillId="0" borderId="7" xfId="0" applyNumberFormat="1" applyFont="1" applyFill="1" applyBorder="1" applyAlignment="1"/>
    <xf numFmtId="0" fontId="14" fillId="0" borderId="158" xfId="0" applyNumberFormat="1" applyFont="1" applyFill="1" applyBorder="1" applyAlignment="1" applyProtection="1"/>
    <xf numFmtId="0" fontId="11" fillId="0" borderId="8" xfId="0" applyFont="1" applyFill="1" applyBorder="1" applyAlignment="1">
      <alignment vertical="top" wrapText="1"/>
    </xf>
    <xf numFmtId="0" fontId="11" fillId="0" borderId="5" xfId="0" applyFont="1" applyFill="1" applyBorder="1" applyAlignment="1">
      <alignment wrapText="1"/>
    </xf>
    <xf numFmtId="0" fontId="11" fillId="0" borderId="150" xfId="0" applyNumberFormat="1" applyFont="1" applyFill="1" applyBorder="1" applyAlignment="1" applyProtection="1"/>
    <xf numFmtId="0" fontId="20" fillId="0" borderId="149" xfId="0" applyNumberFormat="1" applyFont="1" applyFill="1" applyBorder="1" applyAlignment="1" applyProtection="1">
      <alignment wrapText="1"/>
    </xf>
    <xf numFmtId="166" fontId="11" fillId="0" borderId="29" xfId="0" applyNumberFormat="1" applyFont="1" applyFill="1" applyBorder="1" applyAlignment="1" applyProtection="1"/>
    <xf numFmtId="166" fontId="11" fillId="0" borderId="26" xfId="0" applyNumberFormat="1" applyFont="1" applyFill="1" applyBorder="1" applyAlignment="1" applyProtection="1"/>
    <xf numFmtId="0" fontId="11" fillId="0" borderId="79" xfId="0" applyNumberFormat="1" applyFont="1" applyFill="1" applyBorder="1" applyAlignment="1" applyProtection="1"/>
    <xf numFmtId="0" fontId="14" fillId="0" borderId="67" xfId="0" applyNumberFormat="1" applyFont="1" applyFill="1" applyBorder="1" applyAlignment="1" applyProtection="1">
      <alignment wrapText="1"/>
    </xf>
    <xf numFmtId="0" fontId="14" fillId="0" borderId="67" xfId="0" applyNumberFormat="1" applyFont="1" applyFill="1" applyBorder="1" applyAlignment="1" applyProtection="1"/>
    <xf numFmtId="0" fontId="14" fillId="0" borderId="8" xfId="0" applyFont="1" applyFill="1" applyBorder="1" applyAlignment="1">
      <alignment wrapText="1"/>
    </xf>
    <xf numFmtId="0" fontId="14" fillId="0" borderId="53" xfId="0" applyFont="1" applyFill="1" applyBorder="1" applyAlignment="1">
      <alignment wrapText="1"/>
    </xf>
    <xf numFmtId="166" fontId="10" fillId="0" borderId="1" xfId="0" applyNumberFormat="1" applyFont="1" applyFill="1" applyBorder="1" applyAlignment="1"/>
    <xf numFmtId="0" fontId="11" fillId="0" borderId="67" xfId="0" applyNumberFormat="1" applyFont="1" applyFill="1" applyBorder="1" applyAlignment="1" applyProtection="1"/>
    <xf numFmtId="0" fontId="11" fillId="0" borderId="8" xfId="0" applyFont="1" applyFill="1" applyBorder="1" applyAlignment="1">
      <alignment wrapText="1"/>
    </xf>
    <xf numFmtId="0" fontId="11" fillId="0" borderId="67" xfId="0" applyNumberFormat="1" applyFont="1" applyFill="1" applyBorder="1" applyAlignment="1" applyProtection="1">
      <alignment vertical="center"/>
    </xf>
    <xf numFmtId="0" fontId="20" fillId="0" borderId="82" xfId="0" applyNumberFormat="1" applyFont="1" applyFill="1" applyBorder="1" applyAlignment="1" applyProtection="1">
      <alignment wrapText="1"/>
    </xf>
    <xf numFmtId="0" fontId="11" fillId="0" borderId="86" xfId="0" applyNumberFormat="1" applyFont="1" applyFill="1" applyBorder="1" applyAlignment="1" applyProtection="1">
      <alignment wrapText="1"/>
    </xf>
    <xf numFmtId="0" fontId="14" fillId="0" borderId="5" xfId="0" applyFont="1" applyFill="1" applyBorder="1"/>
    <xf numFmtId="0" fontId="11" fillId="0" borderId="67" xfId="0" applyNumberFormat="1" applyFont="1" applyFill="1" applyBorder="1" applyAlignment="1" applyProtection="1">
      <alignment wrapText="1"/>
    </xf>
    <xf numFmtId="0" fontId="11" fillId="0" borderId="83" xfId="0" applyNumberFormat="1" applyFont="1" applyFill="1" applyBorder="1" applyAlignment="1" applyProtection="1"/>
    <xf numFmtId="0" fontId="20" fillId="0" borderId="29" xfId="0" applyNumberFormat="1" applyFont="1" applyFill="1" applyBorder="1" applyAlignment="1" applyProtection="1">
      <alignment horizontal="left" vertical="center" wrapText="1"/>
    </xf>
    <xf numFmtId="0" fontId="11" fillId="0" borderId="51" xfId="0" applyNumberFormat="1" applyFont="1" applyFill="1" applyBorder="1" applyAlignment="1" applyProtection="1"/>
    <xf numFmtId="0" fontId="14" fillId="0" borderId="79" xfId="0" applyNumberFormat="1" applyFont="1" applyFill="1" applyBorder="1" applyAlignment="1" applyProtection="1"/>
    <xf numFmtId="0" fontId="14" fillId="0" borderId="67" xfId="0" applyNumberFormat="1" applyFont="1" applyFill="1" applyBorder="1" applyAlignment="1" applyProtection="1">
      <alignment vertical="top" wrapText="1"/>
    </xf>
    <xf numFmtId="166" fontId="27" fillId="0" borderId="7" xfId="0" applyNumberFormat="1" applyFont="1" applyFill="1" applyBorder="1" applyAlignment="1"/>
    <xf numFmtId="166" fontId="27" fillId="0" borderId="1" xfId="0" applyNumberFormat="1" applyFont="1" applyFill="1" applyBorder="1" applyAlignment="1"/>
    <xf numFmtId="0" fontId="14" fillId="0" borderId="33" xfId="0" applyFont="1" applyFill="1" applyBorder="1" applyAlignment="1">
      <alignment wrapText="1"/>
    </xf>
    <xf numFmtId="166" fontId="10" fillId="0" borderId="7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>
      <alignment vertical="top"/>
    </xf>
    <xf numFmtId="166" fontId="27" fillId="0" borderId="7" xfId="0" applyNumberFormat="1" applyFont="1" applyFill="1" applyBorder="1" applyAlignment="1">
      <alignment vertical="top"/>
    </xf>
    <xf numFmtId="166" fontId="27" fillId="0" borderId="1" xfId="0" applyNumberFormat="1" applyFont="1" applyFill="1" applyBorder="1" applyAlignment="1">
      <alignment vertical="top"/>
    </xf>
    <xf numFmtId="0" fontId="20" fillId="0" borderId="29" xfId="0" applyNumberFormat="1" applyFont="1" applyFill="1" applyBorder="1" applyAlignment="1" applyProtection="1">
      <alignment wrapText="1"/>
    </xf>
    <xf numFmtId="0" fontId="11" fillId="0" borderId="139" xfId="0" applyNumberFormat="1" applyFont="1" applyFill="1" applyBorder="1" applyAlignment="1" applyProtection="1"/>
    <xf numFmtId="0" fontId="14" fillId="0" borderId="141" xfId="0" applyNumberFormat="1" applyFont="1" applyFill="1" applyBorder="1" applyAlignment="1" applyProtection="1"/>
    <xf numFmtId="0" fontId="21" fillId="0" borderId="94" xfId="9" applyFont="1" applyFill="1" applyBorder="1" applyAlignment="1">
      <alignment vertical="top" wrapText="1"/>
    </xf>
    <xf numFmtId="0" fontId="14" fillId="0" borderId="140" xfId="0" applyNumberFormat="1" applyFont="1" applyFill="1" applyBorder="1" applyAlignment="1" applyProtection="1"/>
    <xf numFmtId="0" fontId="11" fillId="0" borderId="141" xfId="0" applyNumberFormat="1" applyFont="1" applyFill="1" applyBorder="1" applyAlignment="1" applyProtection="1"/>
    <xf numFmtId="0" fontId="11" fillId="0" borderId="57" xfId="0" applyNumberFormat="1" applyFont="1" applyFill="1" applyBorder="1" applyAlignment="1" applyProtection="1"/>
    <xf numFmtId="0" fontId="11" fillId="0" borderId="79" xfId="0" applyNumberFormat="1" applyFont="1" applyFill="1" applyBorder="1" applyAlignment="1" applyProtection="1">
      <alignment vertical="top" wrapText="1"/>
    </xf>
    <xf numFmtId="0" fontId="10" fillId="0" borderId="67" xfId="0" applyNumberFormat="1" applyFont="1" applyFill="1" applyBorder="1" applyAlignment="1" applyProtection="1"/>
    <xf numFmtId="0" fontId="14" fillId="0" borderId="83" xfId="0" applyNumberFormat="1" applyFont="1" applyFill="1" applyBorder="1" applyAlignment="1" applyProtection="1"/>
    <xf numFmtId="0" fontId="11" fillId="0" borderId="29" xfId="0" applyNumberFormat="1" applyFont="1" applyFill="1" applyBorder="1" applyAlignment="1" applyProtection="1"/>
    <xf numFmtId="168" fontId="11" fillId="0" borderId="29" xfId="0" applyNumberFormat="1" applyFont="1" applyFill="1" applyBorder="1" applyAlignment="1" applyProtection="1"/>
    <xf numFmtId="168" fontId="27" fillId="0" borderId="7" xfId="0" applyNumberFormat="1" applyFont="1" applyFill="1" applyBorder="1"/>
    <xf numFmtId="168" fontId="27" fillId="0" borderId="7" xfId="0" applyNumberFormat="1" applyFont="1" applyFill="1" applyBorder="1" applyAlignment="1">
      <alignment vertical="top"/>
    </xf>
    <xf numFmtId="167" fontId="11" fillId="0" borderId="1" xfId="4" applyNumberFormat="1" applyFont="1" applyFill="1" applyBorder="1"/>
    <xf numFmtId="0" fontId="6" fillId="0" borderId="5" xfId="0" applyFont="1" applyFill="1" applyBorder="1" applyAlignment="1">
      <alignment wrapText="1"/>
    </xf>
    <xf numFmtId="0" fontId="10" fillId="0" borderId="4" xfId="0" applyFont="1" applyFill="1" applyBorder="1" applyAlignment="1">
      <alignment horizontal="right" vertical="center" wrapText="1"/>
    </xf>
    <xf numFmtId="0" fontId="11" fillId="0" borderId="51" xfId="9" applyFont="1" applyFill="1" applyBorder="1" applyAlignment="1">
      <alignment horizontal="left" vertical="center" wrapText="1"/>
    </xf>
    <xf numFmtId="166" fontId="11" fillId="0" borderId="50" xfId="0" applyNumberFormat="1" applyFont="1" applyFill="1" applyBorder="1"/>
    <xf numFmtId="166" fontId="11" fillId="0" borderId="44" xfId="0" applyNumberFormat="1" applyFont="1" applyFill="1" applyBorder="1"/>
    <xf numFmtId="166" fontId="11" fillId="0" borderId="50" xfId="9" applyNumberFormat="1" applyFont="1" applyFill="1" applyBorder="1" applyAlignment="1">
      <alignment horizontal="right" vertical="center" wrapText="1"/>
    </xf>
    <xf numFmtId="166" fontId="11" fillId="0" borderId="46" xfId="9" applyNumberFormat="1" applyFont="1" applyFill="1" applyBorder="1" applyAlignment="1">
      <alignment horizontal="right" vertical="center" wrapText="1"/>
    </xf>
    <xf numFmtId="0" fontId="27" fillId="0" borderId="50" xfId="9" applyFont="1" applyFill="1" applyBorder="1" applyAlignment="1">
      <alignment horizontal="center" vertical="center" wrapText="1"/>
    </xf>
    <xf numFmtId="0" fontId="27" fillId="0" borderId="46" xfId="9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0" fillId="0" borderId="5" xfId="9" applyFont="1" applyFill="1" applyBorder="1" applyAlignment="1">
      <alignment horizontal="left" vertical="center" wrapText="1"/>
    </xf>
    <xf numFmtId="166" fontId="27" fillId="0" borderId="7" xfId="9" applyNumberFormat="1" applyFont="1" applyFill="1" applyBorder="1" applyAlignment="1">
      <alignment horizontal="right" vertical="center" wrapText="1"/>
    </xf>
    <xf numFmtId="166" fontId="27" fillId="0" borderId="1" xfId="9" applyNumberFormat="1" applyFont="1" applyFill="1" applyBorder="1" applyAlignment="1">
      <alignment horizontal="right" vertical="center" wrapText="1"/>
    </xf>
    <xf numFmtId="0" fontId="27" fillId="0" borderId="7" xfId="9" applyFont="1" applyFill="1" applyBorder="1" applyAlignment="1">
      <alignment horizontal="center" vertical="center" wrapText="1"/>
    </xf>
    <xf numFmtId="0" fontId="27" fillId="0" borderId="1" xfId="9" applyFont="1" applyFill="1" applyBorder="1" applyAlignment="1">
      <alignment horizontal="center" vertical="center" wrapText="1"/>
    </xf>
    <xf numFmtId="0" fontId="27" fillId="0" borderId="7" xfId="9" applyFont="1" applyFill="1" applyBorder="1" applyAlignment="1">
      <alignment horizontal="right" vertical="center" wrapText="1"/>
    </xf>
    <xf numFmtId="0" fontId="11" fillId="0" borderId="5" xfId="0" applyFont="1" applyFill="1" applyBorder="1"/>
    <xf numFmtId="166" fontId="11" fillId="0" borderId="7" xfId="0" applyNumberFormat="1" applyFont="1" applyFill="1" applyBorder="1" applyAlignment="1">
      <alignment horizontal="right"/>
    </xf>
    <xf numFmtId="166" fontId="11" fillId="0" borderId="9" xfId="0" applyNumberFormat="1" applyFont="1" applyFill="1" applyBorder="1"/>
    <xf numFmtId="166" fontId="27" fillId="0" borderId="65" xfId="0" applyNumberFormat="1" applyFont="1" applyFill="1" applyBorder="1" applyAlignment="1" applyProtection="1"/>
    <xf numFmtId="166" fontId="27" fillId="0" borderId="66" xfId="0" applyNumberFormat="1" applyFont="1" applyFill="1" applyBorder="1" applyAlignment="1" applyProtection="1"/>
    <xf numFmtId="0" fontId="11" fillId="0" borderId="5" xfId="0" applyFont="1" applyFill="1" applyBorder="1" applyAlignment="1">
      <alignment horizontal="left" vertical="center" wrapText="1"/>
    </xf>
    <xf numFmtId="166" fontId="11" fillId="0" borderId="8" xfId="0" applyNumberFormat="1" applyFont="1" applyFill="1" applyBorder="1"/>
    <xf numFmtId="0" fontId="10" fillId="0" borderId="70" xfId="0" applyNumberFormat="1" applyFont="1" applyFill="1" applyBorder="1" applyAlignment="1" applyProtection="1">
      <alignment wrapText="1"/>
    </xf>
    <xf numFmtId="0" fontId="11" fillId="0" borderId="5" xfId="0" applyFont="1" applyFill="1" applyBorder="1" applyAlignment="1">
      <alignment vertical="top" wrapText="1"/>
    </xf>
    <xf numFmtId="0" fontId="11" fillId="0" borderId="11" xfId="0" applyFont="1" applyFill="1" applyBorder="1" applyAlignment="1"/>
    <xf numFmtId="0" fontId="11" fillId="0" borderId="33" xfId="0" applyFont="1" applyFill="1" applyBorder="1" applyAlignment="1">
      <alignment wrapText="1"/>
    </xf>
    <xf numFmtId="0" fontId="11" fillId="0" borderId="11" xfId="0" applyFont="1" applyFill="1" applyBorder="1"/>
    <xf numFmtId="0" fontId="10" fillId="0" borderId="57" xfId="0" applyFont="1" applyFill="1" applyBorder="1"/>
    <xf numFmtId="168" fontId="11" fillId="0" borderId="87" xfId="0" applyNumberFormat="1" applyFont="1" applyFill="1" applyBorder="1" applyAlignment="1"/>
    <xf numFmtId="166" fontId="11" fillId="0" borderId="90" xfId="0" applyNumberFormat="1" applyFont="1" applyFill="1" applyBorder="1"/>
    <xf numFmtId="0" fontId="11" fillId="0" borderId="33" xfId="0" applyFont="1" applyFill="1" applyBorder="1"/>
    <xf numFmtId="0" fontId="11" fillId="0" borderId="70" xfId="0" applyNumberFormat="1" applyFont="1" applyFill="1" applyBorder="1" applyAlignment="1" applyProtection="1">
      <alignment wrapText="1"/>
    </xf>
    <xf numFmtId="0" fontId="10" fillId="0" borderId="53" xfId="0" applyFont="1" applyFill="1" applyBorder="1" applyAlignment="1">
      <alignment horizontal="right" vertical="center" wrapText="1"/>
    </xf>
    <xf numFmtId="0" fontId="11" fillId="0" borderId="55" xfId="0" applyFont="1" applyFill="1" applyBorder="1" applyAlignment="1">
      <alignment horizontal="left"/>
    </xf>
    <xf numFmtId="0" fontId="11" fillId="0" borderId="23" xfId="0" applyFont="1" applyFill="1" applyBorder="1"/>
    <xf numFmtId="166" fontId="11" fillId="0" borderId="15" xfId="0" applyNumberFormat="1" applyFont="1" applyFill="1" applyBorder="1" applyAlignment="1"/>
    <xf numFmtId="166" fontId="11" fillId="0" borderId="15" xfId="0" applyNumberFormat="1" applyFont="1" applyFill="1" applyBorder="1" applyAlignment="1">
      <alignment horizontal="right" wrapText="1"/>
    </xf>
    <xf numFmtId="0" fontId="10" fillId="0" borderId="40" xfId="0" applyFont="1" applyFill="1" applyBorder="1" applyAlignment="1">
      <alignment horizontal="right" vertical="center" wrapText="1"/>
    </xf>
    <xf numFmtId="166" fontId="11" fillId="0" borderId="22" xfId="0" applyNumberFormat="1" applyFont="1" applyFill="1" applyBorder="1"/>
    <xf numFmtId="0" fontId="10" fillId="0" borderId="56" xfId="0" applyFont="1" applyFill="1" applyBorder="1" applyAlignment="1">
      <alignment horizontal="right" vertical="center" wrapText="1"/>
    </xf>
    <xf numFmtId="0" fontId="7" fillId="0" borderId="130" xfId="0" applyFont="1" applyFill="1" applyBorder="1" applyAlignment="1">
      <alignment vertical="top" wrapText="1"/>
    </xf>
    <xf numFmtId="0" fontId="7" fillId="0" borderId="131" xfId="0" applyFont="1" applyFill="1" applyBorder="1" applyAlignment="1">
      <alignment vertical="top" wrapText="1"/>
    </xf>
    <xf numFmtId="165" fontId="7" fillId="0" borderId="57" xfId="0" applyNumberFormat="1" applyFont="1" applyFill="1" applyBorder="1" applyAlignment="1">
      <alignment horizontal="center" vertical="top" wrapText="1"/>
    </xf>
    <xf numFmtId="168" fontId="7" fillId="0" borderId="57" xfId="0" applyNumberFormat="1" applyFont="1" applyFill="1" applyBorder="1" applyAlignment="1">
      <alignment horizontal="center" vertical="top" wrapText="1"/>
    </xf>
    <xf numFmtId="166" fontId="30" fillId="0" borderId="57" xfId="0" applyNumberFormat="1" applyFont="1" applyFill="1" applyBorder="1" applyAlignment="1">
      <alignment horizontal="center" vertical="top" wrapText="1"/>
    </xf>
    <xf numFmtId="167" fontId="30" fillId="0" borderId="57" xfId="0" applyNumberFormat="1" applyFont="1" applyFill="1" applyBorder="1" applyAlignment="1">
      <alignment horizontal="center" vertical="top" wrapText="1"/>
    </xf>
    <xf numFmtId="0" fontId="30" fillId="0" borderId="23" xfId="0" applyFont="1" applyFill="1" applyBorder="1" applyAlignment="1">
      <alignment vertical="top" wrapText="1"/>
    </xf>
    <xf numFmtId="0" fontId="30" fillId="0" borderId="23" xfId="0" applyFont="1" applyFill="1" applyBorder="1" applyAlignment="1">
      <alignment wrapText="1"/>
    </xf>
    <xf numFmtId="166" fontId="30" fillId="0" borderId="23" xfId="0" applyNumberFormat="1" applyFont="1" applyFill="1" applyBorder="1" applyAlignment="1">
      <alignment horizontal="center" vertical="top" wrapText="1"/>
    </xf>
    <xf numFmtId="167" fontId="7" fillId="0" borderId="57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25" xfId="0" applyFont="1" applyFill="1" applyBorder="1" applyAlignment="1">
      <alignment wrapText="1"/>
    </xf>
    <xf numFmtId="165" fontId="7" fillId="0" borderId="23" xfId="0" applyNumberFormat="1" applyFont="1" applyFill="1" applyBorder="1" applyAlignment="1">
      <alignment horizontal="center" vertical="top" wrapText="1"/>
    </xf>
    <xf numFmtId="0" fontId="32" fillId="0" borderId="130" xfId="0" applyFont="1" applyFill="1" applyBorder="1" applyAlignment="1">
      <alignment vertical="top" wrapText="1"/>
    </xf>
    <xf numFmtId="168" fontId="36" fillId="0" borderId="57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/>
    <xf numFmtId="0" fontId="7" fillId="0" borderId="3" xfId="0" applyFont="1" applyFill="1" applyBorder="1" applyAlignment="1">
      <alignment vertical="top" wrapText="1"/>
    </xf>
    <xf numFmtId="168" fontId="36" fillId="0" borderId="3" xfId="0" applyNumberFormat="1" applyFont="1" applyFill="1" applyBorder="1"/>
    <xf numFmtId="0" fontId="6" fillId="0" borderId="42" xfId="0" applyFont="1" applyFill="1" applyBorder="1" applyAlignment="1">
      <alignment vertical="top" wrapText="1"/>
    </xf>
    <xf numFmtId="0" fontId="0" fillId="0" borderId="0" xfId="0"/>
    <xf numFmtId="0" fontId="6" fillId="0" borderId="13" xfId="0" applyFont="1" applyFill="1" applyBorder="1"/>
    <xf numFmtId="0" fontId="6" fillId="0" borderId="31" xfId="0" applyFont="1" applyFill="1" applyBorder="1"/>
    <xf numFmtId="0" fontId="11" fillId="0" borderId="37" xfId="4" applyFont="1" applyFill="1" applyBorder="1" applyAlignment="1">
      <alignment wrapText="1"/>
    </xf>
    <xf numFmtId="0" fontId="11" fillId="0" borderId="37" xfId="4" applyFont="1" applyFill="1" applyBorder="1" applyAlignment="1">
      <alignment horizontal="center" wrapText="1"/>
    </xf>
    <xf numFmtId="0" fontId="11" fillId="0" borderId="37" xfId="4" applyFont="1" applyFill="1" applyBorder="1" applyAlignment="1">
      <alignment horizontal="left"/>
    </xf>
    <xf numFmtId="0" fontId="11" fillId="0" borderId="38" xfId="4" applyFont="1" applyFill="1" applyBorder="1"/>
    <xf numFmtId="0" fontId="11" fillId="0" borderId="1" xfId="4" applyFont="1" applyFill="1" applyBorder="1"/>
    <xf numFmtId="0" fontId="10" fillId="0" borderId="1" xfId="4" applyFont="1" applyFill="1" applyBorder="1"/>
    <xf numFmtId="166" fontId="11" fillId="0" borderId="16" xfId="4" applyNumberFormat="1" applyFont="1" applyFill="1" applyBorder="1"/>
    <xf numFmtId="0" fontId="10" fillId="0" borderId="23" xfId="4" applyFont="1" applyFill="1" applyBorder="1"/>
    <xf numFmtId="0" fontId="10" fillId="0" borderId="87" xfId="4" applyFont="1" applyFill="1" applyBorder="1"/>
    <xf numFmtId="0" fontId="11" fillId="0" borderId="89" xfId="4" applyFont="1" applyFill="1" applyBorder="1" applyAlignment="1">
      <alignment horizontal="left" vertical="top" wrapText="1"/>
    </xf>
    <xf numFmtId="166" fontId="11" fillId="0" borderId="89" xfId="4" applyNumberFormat="1" applyFont="1" applyFill="1" applyBorder="1"/>
    <xf numFmtId="0" fontId="20" fillId="0" borderId="25" xfId="4" applyFont="1" applyFill="1" applyBorder="1"/>
    <xf numFmtId="0" fontId="20" fillId="0" borderId="25" xfId="4" applyFont="1" applyFill="1" applyBorder="1" applyAlignment="1">
      <alignment horizontal="center"/>
    </xf>
    <xf numFmtId="168" fontId="20" fillId="0" borderId="25" xfId="4" applyNumberFormat="1" applyFont="1" applyFill="1" applyBorder="1"/>
    <xf numFmtId="166" fontId="20" fillId="0" borderId="26" xfId="4" applyNumberFormat="1" applyFont="1" applyFill="1" applyBorder="1"/>
    <xf numFmtId="0" fontId="25" fillId="0" borderId="57" xfId="0" applyFont="1" applyFill="1" applyBorder="1" applyAlignment="1">
      <alignment wrapText="1"/>
    </xf>
    <xf numFmtId="167" fontId="10" fillId="0" borderId="7" xfId="0" applyNumberFormat="1" applyFont="1" applyFill="1" applyBorder="1"/>
    <xf numFmtId="167" fontId="10" fillId="0" borderId="1" xfId="0" applyNumberFormat="1" applyFont="1" applyFill="1" applyBorder="1"/>
    <xf numFmtId="167" fontId="27" fillId="0" borderId="7" xfId="0" applyNumberFormat="1" applyFont="1" applyFill="1" applyBorder="1"/>
    <xf numFmtId="168" fontId="10" fillId="0" borderId="7" xfId="0" applyNumberFormat="1" applyFont="1" applyFill="1" applyBorder="1"/>
    <xf numFmtId="168" fontId="10" fillId="0" borderId="1" xfId="0" applyNumberFormat="1" applyFont="1" applyFill="1" applyBorder="1"/>
    <xf numFmtId="0" fontId="10" fillId="0" borderId="5" xfId="0" applyFont="1" applyBorder="1" applyAlignment="1">
      <alignment wrapText="1"/>
    </xf>
    <xf numFmtId="167" fontId="11" fillId="0" borderId="7" xfId="0" applyNumberFormat="1" applyFont="1" applyFill="1" applyBorder="1"/>
    <xf numFmtId="168" fontId="11" fillId="0" borderId="7" xfId="0" applyNumberFormat="1" applyFont="1" applyFill="1" applyBorder="1"/>
    <xf numFmtId="167" fontId="10" fillId="0" borderId="7" xfId="0" applyNumberFormat="1" applyFont="1" applyFill="1" applyBorder="1" applyAlignment="1">
      <alignment horizontal="right"/>
    </xf>
    <xf numFmtId="168" fontId="10" fillId="0" borderId="7" xfId="0" applyNumberFormat="1" applyFont="1" applyFill="1" applyBorder="1" applyAlignment="1">
      <alignment horizontal="right"/>
    </xf>
    <xf numFmtId="167" fontId="10" fillId="0" borderId="159" xfId="0" applyNumberFormat="1" applyFont="1" applyFill="1" applyBorder="1"/>
    <xf numFmtId="167" fontId="11" fillId="0" borderId="47" xfId="0" applyNumberFormat="1" applyFont="1" applyFill="1" applyBorder="1"/>
    <xf numFmtId="167" fontId="10" fillId="0" borderId="86" xfId="0" applyNumberFormat="1" applyFont="1" applyFill="1" applyBorder="1"/>
    <xf numFmtId="167" fontId="11" fillId="0" borderId="7" xfId="0" applyNumberFormat="1" applyFont="1" applyFill="1" applyBorder="1" applyAlignment="1"/>
    <xf numFmtId="167" fontId="11" fillId="0" borderId="1" xfId="0" applyNumberFormat="1" applyFont="1" applyFill="1" applyBorder="1"/>
    <xf numFmtId="0" fontId="14" fillId="0" borderId="18" xfId="0" applyFont="1" applyFill="1" applyBorder="1" applyAlignment="1">
      <alignment wrapText="1"/>
    </xf>
    <xf numFmtId="167" fontId="11" fillId="0" borderId="29" xfId="0" applyNumberFormat="1" applyFont="1" applyFill="1" applyBorder="1" applyAlignment="1" applyProtection="1"/>
    <xf numFmtId="0" fontId="14" fillId="0" borderId="57" xfId="0" applyFont="1" applyFill="1" applyBorder="1" applyAlignment="1">
      <alignment wrapText="1"/>
    </xf>
    <xf numFmtId="167" fontId="10" fillId="0" borderId="7" xfId="0" applyNumberFormat="1" applyFont="1" applyFill="1" applyBorder="1" applyAlignment="1">
      <alignment vertical="top"/>
    </xf>
    <xf numFmtId="167" fontId="6" fillId="0" borderId="57" xfId="0" applyNumberFormat="1" applyFont="1" applyFill="1" applyBorder="1" applyAlignment="1">
      <alignment horizontal="center" vertical="top" wrapText="1"/>
    </xf>
    <xf numFmtId="166" fontId="6" fillId="0" borderId="23" xfId="0" applyNumberFormat="1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0" fillId="0" borderId="23" xfId="0" applyFill="1" applyBorder="1"/>
    <xf numFmtId="166" fontId="0" fillId="0" borderId="23" xfId="0" applyNumberFormat="1" applyFill="1" applyBorder="1"/>
    <xf numFmtId="167" fontId="0" fillId="0" borderId="23" xfId="0" applyNumberFormat="1" applyFill="1" applyBorder="1"/>
    <xf numFmtId="167" fontId="11" fillId="0" borderId="134" xfId="0" applyNumberFormat="1" applyFont="1" applyFill="1" applyBorder="1" applyAlignment="1" applyProtection="1"/>
    <xf numFmtId="167" fontId="11" fillId="0" borderId="135" xfId="0" applyNumberFormat="1" applyFont="1" applyFill="1" applyBorder="1" applyAlignment="1" applyProtection="1"/>
    <xf numFmtId="167" fontId="11" fillId="0" borderId="87" xfId="0" applyNumberFormat="1" applyFont="1" applyFill="1" applyBorder="1" applyAlignment="1" applyProtection="1"/>
    <xf numFmtId="167" fontId="11" fillId="0" borderId="90" xfId="0" applyNumberFormat="1" applyFont="1" applyFill="1" applyBorder="1" applyAlignment="1" applyProtection="1"/>
    <xf numFmtId="167" fontId="11" fillId="0" borderId="88" xfId="0" applyNumberFormat="1" applyFont="1" applyFill="1" applyBorder="1" applyAlignment="1" applyProtection="1"/>
    <xf numFmtId="167" fontId="11" fillId="0" borderId="130" xfId="0" applyNumberFormat="1" applyFont="1" applyFill="1" applyBorder="1" applyAlignment="1" applyProtection="1"/>
    <xf numFmtId="167" fontId="11" fillId="0" borderId="71" xfId="0" applyNumberFormat="1" applyFont="1" applyFill="1" applyBorder="1" applyAlignment="1" applyProtection="1"/>
    <xf numFmtId="167" fontId="11" fillId="0" borderId="78" xfId="0" applyNumberFormat="1" applyFont="1" applyFill="1" applyBorder="1" applyAlignment="1" applyProtection="1"/>
    <xf numFmtId="167" fontId="11" fillId="0" borderId="71" xfId="0" applyNumberFormat="1" applyFont="1" applyFill="1" applyBorder="1" applyAlignment="1" applyProtection="1">
      <alignment horizontal="right" vertical="center" wrapText="1"/>
    </xf>
    <xf numFmtId="167" fontId="11" fillId="0" borderId="72" xfId="0" applyNumberFormat="1" applyFont="1" applyFill="1" applyBorder="1" applyAlignment="1" applyProtection="1">
      <alignment horizontal="right" vertical="center" wrapText="1"/>
    </xf>
    <xf numFmtId="167" fontId="11" fillId="0" borderId="72" xfId="0" applyNumberFormat="1" applyFont="1" applyFill="1" applyBorder="1" applyAlignment="1" applyProtection="1"/>
    <xf numFmtId="167" fontId="11" fillId="0" borderId="60" xfId="0" applyNumberFormat="1" applyFont="1" applyFill="1" applyBorder="1" applyAlignment="1" applyProtection="1"/>
    <xf numFmtId="167" fontId="10" fillId="0" borderId="65" xfId="0" applyNumberFormat="1" applyFont="1" applyFill="1" applyBorder="1" applyAlignment="1" applyProtection="1"/>
    <xf numFmtId="167" fontId="10" fillId="0" borderId="73" xfId="0" applyNumberFormat="1" applyFont="1" applyFill="1" applyBorder="1" applyAlignment="1" applyProtection="1"/>
    <xf numFmtId="167" fontId="10" fillId="0" borderId="65" xfId="0" applyNumberFormat="1" applyFont="1" applyFill="1" applyBorder="1" applyAlignment="1" applyProtection="1">
      <alignment horizontal="right" vertical="center" wrapText="1"/>
    </xf>
    <xf numFmtId="167" fontId="10" fillId="0" borderId="66" xfId="0" applyNumberFormat="1" applyFont="1" applyFill="1" applyBorder="1" applyAlignment="1" applyProtection="1">
      <alignment horizontal="right" vertical="center" wrapText="1"/>
    </xf>
    <xf numFmtId="167" fontId="10" fillId="0" borderId="66" xfId="0" applyNumberFormat="1" applyFont="1" applyFill="1" applyBorder="1" applyAlignment="1" applyProtection="1"/>
    <xf numFmtId="167" fontId="11" fillId="0" borderId="65" xfId="0" applyNumberFormat="1" applyFont="1" applyFill="1" applyBorder="1" applyAlignment="1" applyProtection="1"/>
    <xf numFmtId="167" fontId="11" fillId="0" borderId="66" xfId="0" applyNumberFormat="1" applyFont="1" applyFill="1" applyBorder="1" applyAlignment="1" applyProtection="1"/>
    <xf numFmtId="167" fontId="0" fillId="0" borderId="66" xfId="0" applyNumberFormat="1" applyFont="1" applyFill="1" applyBorder="1" applyAlignment="1" applyProtection="1"/>
    <xf numFmtId="167" fontId="27" fillId="0" borderId="1" xfId="0" applyNumberFormat="1" applyFont="1" applyFill="1" applyBorder="1"/>
    <xf numFmtId="167" fontId="0" fillId="0" borderId="65" xfId="0" applyNumberFormat="1" applyFont="1" applyFill="1" applyBorder="1" applyAlignment="1" applyProtection="1"/>
    <xf numFmtId="167" fontId="0" fillId="0" borderId="61" xfId="0" applyNumberFormat="1" applyFont="1" applyFill="1" applyBorder="1" applyAlignment="1" applyProtection="1"/>
    <xf numFmtId="167" fontId="11" fillId="0" borderId="69" xfId="0" applyNumberFormat="1" applyFont="1" applyFill="1" applyBorder="1" applyAlignment="1" applyProtection="1"/>
    <xf numFmtId="167" fontId="11" fillId="0" borderId="7" xfId="0" applyNumberFormat="1" applyFont="1" applyFill="1" applyBorder="1" applyAlignment="1" applyProtection="1"/>
    <xf numFmtId="167" fontId="11" fillId="0" borderId="73" xfId="0" applyNumberFormat="1" applyFont="1" applyFill="1" applyBorder="1" applyAlignment="1" applyProtection="1"/>
    <xf numFmtId="167" fontId="10" fillId="0" borderId="79" xfId="0" applyNumberFormat="1" applyFont="1" applyFill="1" applyBorder="1" applyAlignment="1" applyProtection="1"/>
    <xf numFmtId="167" fontId="0" fillId="0" borderId="63" xfId="0" applyNumberFormat="1" applyFont="1" applyFill="1" applyBorder="1" applyAlignment="1" applyProtection="1"/>
    <xf numFmtId="167" fontId="11" fillId="0" borderId="6" xfId="0" applyNumberFormat="1" applyFont="1" applyFill="1" applyBorder="1" applyAlignment="1" applyProtection="1"/>
    <xf numFmtId="167" fontId="0" fillId="0" borderId="66" xfId="0" applyNumberFormat="1" applyFont="1" applyFill="1" applyBorder="1" applyAlignment="1" applyProtection="1">
      <alignment horizontal="center"/>
    </xf>
    <xf numFmtId="167" fontId="0" fillId="0" borderId="67" xfId="0" applyNumberFormat="1" applyFont="1" applyFill="1" applyBorder="1" applyAlignment="1" applyProtection="1"/>
    <xf numFmtId="167" fontId="0" fillId="0" borderId="60" xfId="0" applyNumberFormat="1" applyFont="1" applyFill="1" applyBorder="1" applyAlignment="1" applyProtection="1"/>
    <xf numFmtId="167" fontId="10" fillId="0" borderId="9" xfId="0" applyNumberFormat="1" applyFont="1" applyFill="1" applyBorder="1"/>
    <xf numFmtId="167" fontId="10" fillId="0" borderId="7" xfId="0" applyNumberFormat="1" applyFont="1" applyFill="1" applyBorder="1" applyAlignment="1"/>
    <xf numFmtId="167" fontId="0" fillId="0" borderId="69" xfId="0" applyNumberFormat="1" applyFont="1" applyFill="1" applyBorder="1" applyAlignment="1" applyProtection="1"/>
    <xf numFmtId="167" fontId="0" fillId="0" borderId="68" xfId="0" applyNumberFormat="1" applyFont="1" applyFill="1" applyBorder="1" applyAlignment="1" applyProtection="1"/>
    <xf numFmtId="167" fontId="0" fillId="0" borderId="3" xfId="0" applyNumberFormat="1" applyFont="1" applyFill="1" applyBorder="1" applyAlignment="1" applyProtection="1"/>
    <xf numFmtId="167" fontId="0" fillId="0" borderId="73" xfId="0" applyNumberFormat="1" applyFont="1" applyFill="1" applyBorder="1" applyAlignment="1" applyProtection="1"/>
    <xf numFmtId="167" fontId="0" fillId="0" borderId="47" xfId="0" applyNumberFormat="1" applyFont="1" applyFill="1" applyBorder="1" applyAlignment="1" applyProtection="1"/>
    <xf numFmtId="167" fontId="0" fillId="0" borderId="86" xfId="0" applyNumberFormat="1" applyFont="1" applyFill="1" applyBorder="1" applyAlignment="1" applyProtection="1"/>
    <xf numFmtId="167" fontId="11" fillId="0" borderId="61" xfId="0" applyNumberFormat="1" applyFont="1" applyFill="1" applyBorder="1" applyAlignment="1" applyProtection="1"/>
    <xf numFmtId="167" fontId="11" fillId="0" borderId="68" xfId="0" applyNumberFormat="1" applyFont="1" applyFill="1" applyBorder="1" applyAlignment="1" applyProtection="1"/>
    <xf numFmtId="167" fontId="11" fillId="0" borderId="74" xfId="0" applyNumberFormat="1" applyFont="1" applyFill="1" applyBorder="1" applyAlignment="1" applyProtection="1"/>
    <xf numFmtId="167" fontId="11" fillId="0" borderId="75" xfId="0" applyNumberFormat="1" applyFont="1" applyFill="1" applyBorder="1" applyAlignment="1" applyProtection="1"/>
    <xf numFmtId="167" fontId="11" fillId="0" borderId="92" xfId="0" applyNumberFormat="1" applyFont="1" applyFill="1" applyBorder="1" applyAlignment="1" applyProtection="1"/>
    <xf numFmtId="167" fontId="11" fillId="0" borderId="76" xfId="0" applyNumberFormat="1" applyFont="1" applyFill="1" applyBorder="1" applyAlignment="1" applyProtection="1"/>
    <xf numFmtId="167" fontId="11" fillId="0" borderId="77" xfId="0" applyNumberFormat="1" applyFont="1" applyFill="1" applyBorder="1" applyAlignment="1" applyProtection="1"/>
    <xf numFmtId="167" fontId="11" fillId="0" borderId="26" xfId="0" applyNumberFormat="1" applyFont="1" applyFill="1" applyBorder="1" applyAlignment="1" applyProtection="1"/>
    <xf numFmtId="167" fontId="11" fillId="0" borderId="84" xfId="0" applyNumberFormat="1" applyFont="1" applyFill="1" applyBorder="1" applyAlignment="1" applyProtection="1"/>
    <xf numFmtId="167" fontId="11" fillId="0" borderId="85" xfId="0" applyNumberFormat="1" applyFont="1" applyFill="1" applyBorder="1" applyAlignment="1" applyProtection="1"/>
    <xf numFmtId="167" fontId="11" fillId="0" borderId="120" xfId="0" applyNumberFormat="1" applyFont="1" applyFill="1" applyBorder="1" applyAlignment="1" applyProtection="1"/>
    <xf numFmtId="167" fontId="11" fillId="0" borderId="80" xfId="0" applyNumberFormat="1" applyFont="1" applyFill="1" applyBorder="1" applyAlignment="1" applyProtection="1"/>
    <xf numFmtId="167" fontId="11" fillId="0" borderId="59" xfId="0" applyNumberFormat="1" applyFont="1" applyFill="1" applyBorder="1" applyAlignment="1" applyProtection="1"/>
    <xf numFmtId="167" fontId="11" fillId="0" borderId="93" xfId="0" applyNumberFormat="1" applyFont="1" applyFill="1" applyBorder="1" applyAlignment="1" applyProtection="1"/>
    <xf numFmtId="167" fontId="11" fillId="0" borderId="64" xfId="0" applyNumberFormat="1" applyFont="1" applyFill="1" applyBorder="1" applyAlignment="1" applyProtection="1"/>
    <xf numFmtId="167" fontId="11" fillId="0" borderId="121" xfId="0" applyNumberFormat="1" applyFont="1" applyFill="1" applyBorder="1" applyAlignment="1" applyProtection="1"/>
    <xf numFmtId="167" fontId="11" fillId="0" borderId="81" xfId="0" applyNumberFormat="1" applyFont="1" applyFill="1" applyBorder="1" applyAlignment="1" applyProtection="1"/>
    <xf numFmtId="167" fontId="0" fillId="0" borderId="72" xfId="0" applyNumberFormat="1" applyFont="1" applyFill="1" applyBorder="1" applyAlignment="1" applyProtection="1"/>
    <xf numFmtId="167" fontId="10" fillId="0" borderId="15" xfId="0" applyNumberFormat="1" applyFont="1" applyFill="1" applyBorder="1" applyAlignment="1"/>
    <xf numFmtId="167" fontId="10" fillId="0" borderId="15" xfId="0" applyNumberFormat="1" applyFont="1" applyFill="1" applyBorder="1"/>
    <xf numFmtId="167" fontId="0" fillId="0" borderId="155" xfId="0" applyNumberFormat="1" applyFont="1" applyFill="1" applyBorder="1" applyAlignment="1" applyProtection="1"/>
    <xf numFmtId="167" fontId="0" fillId="0" borderId="41" xfId="0" applyNumberFormat="1" applyFont="1" applyFill="1" applyBorder="1" applyAlignment="1" applyProtection="1"/>
    <xf numFmtId="167" fontId="10" fillId="0" borderId="8" xfId="0" applyNumberFormat="1" applyFont="1" applyFill="1" applyBorder="1" applyAlignment="1"/>
    <xf numFmtId="167" fontId="10" fillId="0" borderId="1" xfId="0" applyNumberFormat="1" applyFont="1" applyFill="1" applyBorder="1" applyAlignment="1"/>
    <xf numFmtId="167" fontId="10" fillId="0" borderId="8" xfId="0" applyNumberFormat="1" applyFont="1" applyFill="1" applyBorder="1"/>
    <xf numFmtId="167" fontId="10" fillId="0" borderId="1" xfId="0" applyNumberFormat="1" applyFont="1" applyFill="1" applyBorder="1" applyAlignment="1" applyProtection="1"/>
    <xf numFmtId="167" fontId="11" fillId="0" borderId="36" xfId="0" applyNumberFormat="1" applyFont="1" applyFill="1" applyBorder="1"/>
    <xf numFmtId="167" fontId="11" fillId="0" borderId="38" xfId="0" applyNumberFormat="1" applyFont="1" applyFill="1" applyBorder="1"/>
    <xf numFmtId="167" fontId="11" fillId="0" borderId="62" xfId="0" applyNumberFormat="1" applyFont="1" applyFill="1" applyBorder="1" applyAlignment="1" applyProtection="1"/>
    <xf numFmtId="167" fontId="11" fillId="0" borderId="129" xfId="0" applyNumberFormat="1" applyFont="1" applyFill="1" applyBorder="1" applyAlignment="1" applyProtection="1"/>
    <xf numFmtId="167" fontId="11" fillId="0" borderId="20" xfId="0" applyNumberFormat="1" applyFont="1" applyFill="1" applyBorder="1"/>
    <xf numFmtId="167" fontId="11" fillId="0" borderId="21" xfId="0" applyNumberFormat="1" applyFont="1" applyFill="1" applyBorder="1"/>
    <xf numFmtId="167" fontId="11" fillId="0" borderId="0" xfId="0" applyNumberFormat="1" applyFont="1" applyFill="1" applyBorder="1"/>
    <xf numFmtId="167" fontId="11" fillId="0" borderId="142" xfId="0" applyNumberFormat="1" applyFont="1" applyFill="1" applyBorder="1"/>
    <xf numFmtId="167" fontId="10" fillId="0" borderId="61" xfId="0" applyNumberFormat="1" applyFont="1" applyFill="1" applyBorder="1" applyAlignment="1" applyProtection="1"/>
    <xf numFmtId="167" fontId="10" fillId="0" borderId="63" xfId="0" applyNumberFormat="1" applyFont="1" applyFill="1" applyBorder="1" applyAlignment="1" applyProtection="1"/>
    <xf numFmtId="167" fontId="10" fillId="0" borderId="68" xfId="0" applyNumberFormat="1" applyFont="1" applyFill="1" applyBorder="1" applyAlignment="1" applyProtection="1"/>
    <xf numFmtId="167" fontId="11" fillId="0" borderId="31" xfId="0" applyNumberFormat="1" applyFont="1" applyFill="1" applyBorder="1" applyAlignment="1" applyProtection="1"/>
    <xf numFmtId="167" fontId="0" fillId="0" borderId="24" xfId="0" applyNumberFormat="1" applyFont="1" applyFill="1" applyBorder="1" applyAlignment="1" applyProtection="1"/>
    <xf numFmtId="167" fontId="0" fillId="0" borderId="76" xfId="0" applyNumberFormat="1" applyFont="1" applyFill="1" applyBorder="1" applyAlignment="1" applyProtection="1"/>
    <xf numFmtId="167" fontId="0" fillId="0" borderId="77" xfId="0" applyNumberFormat="1" applyFont="1" applyFill="1" applyBorder="1" applyAlignment="1" applyProtection="1"/>
    <xf numFmtId="167" fontId="11" fillId="0" borderId="24" xfId="0" applyNumberFormat="1" applyFont="1" applyFill="1" applyBorder="1" applyAlignment="1" applyProtection="1"/>
    <xf numFmtId="167" fontId="0" fillId="0" borderId="71" xfId="0" applyNumberFormat="1" applyFont="1" applyFill="1" applyBorder="1" applyAlignment="1" applyProtection="1"/>
    <xf numFmtId="167" fontId="11" fillId="0" borderId="63" xfId="0" applyNumberFormat="1" applyFont="1" applyFill="1" applyBorder="1" applyAlignment="1" applyProtection="1"/>
    <xf numFmtId="167" fontId="11" fillId="0" borderId="124" xfId="0" applyNumberFormat="1" applyFont="1" applyFill="1" applyBorder="1" applyAlignment="1" applyProtection="1"/>
    <xf numFmtId="167" fontId="11" fillId="0" borderId="51" xfId="0" applyNumberFormat="1" applyFont="1" applyFill="1" applyBorder="1" applyAlignment="1" applyProtection="1"/>
    <xf numFmtId="167" fontId="11" fillId="0" borderId="4" xfId="0" applyNumberFormat="1" applyFont="1" applyFill="1" applyBorder="1" applyAlignment="1" applyProtection="1"/>
    <xf numFmtId="167" fontId="11" fillId="0" borderId="125" xfId="0" applyNumberFormat="1" applyFont="1" applyFill="1" applyBorder="1" applyAlignment="1" applyProtection="1"/>
    <xf numFmtId="167" fontId="10" fillId="0" borderId="71" xfId="0" applyNumberFormat="1" applyFont="1" applyFill="1" applyBorder="1" applyAlignment="1" applyProtection="1"/>
    <xf numFmtId="167" fontId="11" fillId="0" borderId="5" xfId="0" applyNumberFormat="1" applyFont="1" applyFill="1" applyBorder="1" applyAlignment="1" applyProtection="1"/>
    <xf numFmtId="167" fontId="11" fillId="0" borderId="36" xfId="0" applyNumberFormat="1" applyFont="1" applyFill="1" applyBorder="1" applyAlignment="1" applyProtection="1"/>
    <xf numFmtId="167" fontId="11" fillId="0" borderId="35" xfId="0" applyNumberFormat="1" applyFont="1" applyFill="1" applyBorder="1" applyAlignment="1" applyProtection="1"/>
    <xf numFmtId="167" fontId="0" fillId="0" borderId="145" xfId="0" applyNumberFormat="1" applyFont="1" applyFill="1" applyBorder="1" applyAlignment="1" applyProtection="1"/>
    <xf numFmtId="167" fontId="0" fillId="0" borderId="62" xfId="0" applyNumberFormat="1" applyFont="1" applyFill="1" applyBorder="1" applyAlignment="1" applyProtection="1"/>
    <xf numFmtId="167" fontId="10" fillId="0" borderId="127" xfId="0" applyNumberFormat="1" applyFont="1" applyFill="1" applyBorder="1" applyAlignment="1" applyProtection="1"/>
    <xf numFmtId="167" fontId="10" fillId="0" borderId="3" xfId="4" applyNumberFormat="1" applyFont="1" applyFill="1" applyBorder="1"/>
    <xf numFmtId="167" fontId="10" fillId="0" borderId="1" xfId="4" applyNumberFormat="1" applyFont="1" applyFill="1" applyBorder="1"/>
    <xf numFmtId="167" fontId="0" fillId="0" borderId="65" xfId="0" applyNumberFormat="1" applyFont="1" applyFill="1" applyBorder="1" applyAlignment="1" applyProtection="1">
      <alignment wrapText="1"/>
    </xf>
    <xf numFmtId="167" fontId="11" fillId="0" borderId="66" xfId="0" applyNumberFormat="1" applyFont="1" applyFill="1" applyBorder="1" applyAlignment="1" applyProtection="1">
      <alignment wrapText="1"/>
    </xf>
    <xf numFmtId="167" fontId="0" fillId="0" borderId="66" xfId="0" applyNumberFormat="1" applyFont="1" applyFill="1" applyBorder="1" applyAlignment="1" applyProtection="1">
      <alignment vertical="top" wrapText="1"/>
    </xf>
    <xf numFmtId="167" fontId="0" fillId="0" borderId="65" xfId="0" applyNumberFormat="1" applyFont="1" applyFill="1" applyBorder="1" applyAlignment="1" applyProtection="1">
      <alignment vertical="top" wrapText="1"/>
    </xf>
    <xf numFmtId="167" fontId="0" fillId="0" borderId="62" xfId="0" applyNumberFormat="1" applyFont="1" applyFill="1" applyBorder="1" applyAlignment="1" applyProtection="1">
      <alignment vertical="top" wrapText="1"/>
    </xf>
    <xf numFmtId="167" fontId="0" fillId="0" borderId="61" xfId="0" applyNumberFormat="1" applyFont="1" applyFill="1" applyBorder="1" applyAlignment="1" applyProtection="1">
      <alignment vertical="top" wrapText="1"/>
    </xf>
    <xf numFmtId="167" fontId="27" fillId="0" borderId="7" xfId="0" applyNumberFormat="1" applyFont="1" applyFill="1" applyBorder="1" applyAlignment="1"/>
    <xf numFmtId="167" fontId="0" fillId="0" borderId="133" xfId="0" applyNumberFormat="1" applyFont="1" applyFill="1" applyBorder="1" applyAlignment="1" applyProtection="1"/>
    <xf numFmtId="167" fontId="27" fillId="0" borderId="1" xfId="0" applyNumberFormat="1" applyFont="1" applyFill="1" applyBorder="1" applyAlignment="1"/>
    <xf numFmtId="167" fontId="0" fillId="0" borderId="2" xfId="0" applyNumberFormat="1" applyFont="1" applyFill="1" applyBorder="1" applyAlignment="1" applyProtection="1"/>
    <xf numFmtId="167" fontId="0" fillId="0" borderId="146" xfId="0" applyNumberFormat="1" applyFont="1" applyFill="1" applyBorder="1" applyAlignment="1" applyProtection="1"/>
    <xf numFmtId="167" fontId="0" fillId="0" borderId="143" xfId="0" applyNumberFormat="1" applyFont="1" applyFill="1" applyBorder="1" applyAlignment="1" applyProtection="1"/>
    <xf numFmtId="167" fontId="0" fillId="0" borderId="144" xfId="0" applyNumberFormat="1" applyFont="1" applyFill="1" applyBorder="1" applyAlignment="1" applyProtection="1"/>
    <xf numFmtId="167" fontId="10" fillId="0" borderId="36" xfId="0" applyNumberFormat="1" applyFont="1" applyFill="1" applyBorder="1" applyAlignment="1">
      <alignment vertical="top"/>
    </xf>
    <xf numFmtId="167" fontId="10" fillId="0" borderId="38" xfId="0" applyNumberFormat="1" applyFont="1" applyFill="1" applyBorder="1" applyAlignment="1">
      <alignment vertical="top"/>
    </xf>
    <xf numFmtId="167" fontId="27" fillId="0" borderId="36" xfId="0" applyNumberFormat="1" applyFont="1" applyFill="1" applyBorder="1" applyAlignment="1">
      <alignment vertical="top"/>
    </xf>
    <xf numFmtId="167" fontId="27" fillId="0" borderId="38" xfId="0" applyNumberFormat="1" applyFont="1" applyFill="1" applyBorder="1" applyAlignment="1">
      <alignment vertical="top"/>
    </xf>
    <xf numFmtId="167" fontId="27" fillId="0" borderId="35" xfId="0" applyNumberFormat="1" applyFont="1" applyFill="1" applyBorder="1" applyAlignment="1">
      <alignment vertical="top"/>
    </xf>
    <xf numFmtId="167" fontId="10" fillId="0" borderId="1" xfId="0" applyNumberFormat="1" applyFont="1" applyFill="1" applyBorder="1" applyAlignment="1">
      <alignment vertical="top"/>
    </xf>
    <xf numFmtId="167" fontId="27" fillId="0" borderId="7" xfId="0" applyNumberFormat="1" applyFont="1" applyFill="1" applyBorder="1" applyAlignment="1">
      <alignment vertical="top"/>
    </xf>
    <xf numFmtId="167" fontId="27" fillId="0" borderId="1" xfId="0" applyNumberFormat="1" applyFont="1" applyFill="1" applyBorder="1" applyAlignment="1">
      <alignment vertical="top"/>
    </xf>
    <xf numFmtId="167" fontId="27" fillId="0" borderId="2" xfId="0" applyNumberFormat="1" applyFont="1" applyFill="1" applyBorder="1" applyAlignment="1">
      <alignment vertical="top"/>
    </xf>
    <xf numFmtId="167" fontId="27" fillId="0" borderId="86" xfId="0" applyNumberFormat="1" applyFont="1" applyFill="1" applyBorder="1" applyAlignment="1">
      <alignment vertical="top"/>
    </xf>
    <xf numFmtId="167" fontId="27" fillId="0" borderId="142" xfId="0" applyNumberFormat="1" applyFont="1" applyFill="1" applyBorder="1" applyAlignment="1">
      <alignment vertical="top"/>
    </xf>
    <xf numFmtId="167" fontId="10" fillId="0" borderId="16" xfId="0" applyNumberFormat="1" applyFont="1" applyFill="1" applyBorder="1" applyAlignment="1">
      <alignment vertical="top"/>
    </xf>
    <xf numFmtId="167" fontId="27" fillId="0" borderId="16" xfId="0" applyNumberFormat="1" applyFont="1" applyFill="1" applyBorder="1" applyAlignment="1">
      <alignment vertical="top"/>
    </xf>
    <xf numFmtId="167" fontId="27" fillId="0" borderId="47" xfId="0" applyNumberFormat="1" applyFont="1" applyFill="1" applyBorder="1" applyAlignment="1">
      <alignment vertical="top"/>
    </xf>
    <xf numFmtId="167" fontId="27" fillId="0" borderId="6" xfId="0" applyNumberFormat="1" applyFont="1" applyFill="1" applyBorder="1" applyAlignment="1">
      <alignment vertical="top"/>
    </xf>
    <xf numFmtId="167" fontId="11" fillId="0" borderId="67" xfId="0" applyNumberFormat="1" applyFont="1" applyFill="1" applyBorder="1" applyAlignment="1" applyProtection="1">
      <alignment wrapText="1"/>
    </xf>
    <xf numFmtId="167" fontId="11" fillId="0" borderId="142" xfId="0" applyNumberFormat="1" applyFont="1" applyFill="1" applyBorder="1" applyAlignment="1" applyProtection="1">
      <alignment wrapText="1"/>
    </xf>
    <xf numFmtId="167" fontId="11" fillId="0" borderId="3" xfId="4" applyNumberFormat="1" applyFont="1" applyFill="1" applyBorder="1"/>
    <xf numFmtId="167" fontId="11" fillId="0" borderId="2" xfId="0" applyNumberFormat="1" applyFont="1" applyFill="1" applyBorder="1"/>
    <xf numFmtId="167" fontId="11" fillId="0" borderId="6" xfId="0" applyNumberFormat="1" applyFont="1" applyFill="1" applyBorder="1"/>
    <xf numFmtId="167" fontId="11" fillId="0" borderId="67" xfId="0" applyNumberFormat="1" applyFont="1" applyFill="1" applyBorder="1" applyAlignment="1" applyProtection="1"/>
    <xf numFmtId="167" fontId="10" fillId="0" borderId="62" xfId="0" applyNumberFormat="1" applyFont="1" applyFill="1" applyBorder="1" applyAlignment="1" applyProtection="1"/>
    <xf numFmtId="167" fontId="11" fillId="0" borderId="83" xfId="0" applyNumberFormat="1" applyFont="1" applyFill="1" applyBorder="1" applyAlignment="1" applyProtection="1"/>
    <xf numFmtId="167" fontId="11" fillId="0" borderId="126" xfId="0" applyNumberFormat="1" applyFont="1" applyFill="1" applyBorder="1" applyAlignment="1" applyProtection="1"/>
    <xf numFmtId="167" fontId="11" fillId="0" borderId="15" xfId="0" applyNumberFormat="1" applyFont="1" applyFill="1" applyBorder="1" applyAlignment="1" applyProtection="1"/>
    <xf numFmtId="167" fontId="11" fillId="0" borderId="14" xfId="0" applyNumberFormat="1" applyFont="1" applyFill="1" applyBorder="1" applyAlignment="1" applyProtection="1"/>
    <xf numFmtId="167" fontId="11" fillId="0" borderId="147" xfId="0" applyNumberFormat="1" applyFont="1" applyFill="1" applyBorder="1" applyAlignment="1" applyProtection="1"/>
    <xf numFmtId="167" fontId="11" fillId="0" borderId="148" xfId="0" applyNumberFormat="1" applyFont="1" applyFill="1" applyBorder="1" applyAlignment="1" applyProtection="1"/>
    <xf numFmtId="167" fontId="11" fillId="0" borderId="12" xfId="0" applyNumberFormat="1" applyFont="1" applyFill="1" applyBorder="1" applyAlignment="1" applyProtection="1"/>
    <xf numFmtId="167" fontId="11" fillId="0" borderId="16" xfId="0" applyNumberFormat="1" applyFont="1" applyFill="1" applyBorder="1" applyAlignment="1" applyProtection="1"/>
    <xf numFmtId="167" fontId="0" fillId="0" borderId="85" xfId="0" applyNumberFormat="1" applyFont="1" applyFill="1" applyBorder="1" applyAlignment="1" applyProtection="1"/>
    <xf numFmtId="167" fontId="10" fillId="0" borderId="26" xfId="0" applyNumberFormat="1" applyFont="1" applyFill="1" applyBorder="1"/>
    <xf numFmtId="167" fontId="0" fillId="0" borderId="84" xfId="0" applyNumberFormat="1" applyFont="1" applyFill="1" applyBorder="1" applyAlignment="1" applyProtection="1"/>
    <xf numFmtId="167" fontId="11" fillId="0" borderId="38" xfId="0" applyNumberFormat="1" applyFont="1" applyFill="1" applyBorder="1" applyAlignment="1" applyProtection="1"/>
    <xf numFmtId="167" fontId="11" fillId="0" borderId="41" xfId="0" applyNumberFormat="1" applyFont="1" applyFill="1" applyBorder="1" applyAlignment="1" applyProtection="1"/>
    <xf numFmtId="167" fontId="11" fillId="0" borderId="127" xfId="0" applyNumberFormat="1" applyFont="1" applyFill="1" applyBorder="1" applyAlignment="1" applyProtection="1"/>
    <xf numFmtId="167" fontId="11" fillId="0" borderId="128" xfId="0" applyNumberFormat="1" applyFont="1" applyFill="1" applyBorder="1" applyAlignment="1" applyProtection="1"/>
    <xf numFmtId="167" fontId="10" fillId="0" borderId="152" xfId="0" applyNumberFormat="1" applyFont="1" applyFill="1" applyBorder="1" applyAlignment="1" applyProtection="1"/>
    <xf numFmtId="167" fontId="11" fillId="0" borderId="9" xfId="0" applyNumberFormat="1" applyFont="1" applyFill="1" applyBorder="1" applyAlignment="1" applyProtection="1"/>
    <xf numFmtId="167" fontId="10" fillId="0" borderId="36" xfId="0" applyNumberFormat="1" applyFont="1" applyFill="1" applyBorder="1" applyAlignment="1" applyProtection="1"/>
    <xf numFmtId="167" fontId="10" fillId="0" borderId="86" xfId="0" applyNumberFormat="1" applyFont="1" applyFill="1" applyBorder="1" applyAlignment="1" applyProtection="1"/>
    <xf numFmtId="167" fontId="11" fillId="0" borderId="1" xfId="0" applyNumberFormat="1" applyFont="1" applyFill="1" applyBorder="1" applyAlignment="1" applyProtection="1"/>
    <xf numFmtId="167" fontId="11" fillId="0" borderId="8" xfId="0" applyNumberFormat="1" applyFont="1" applyFill="1" applyBorder="1" applyAlignment="1" applyProtection="1"/>
    <xf numFmtId="167" fontId="10" fillId="0" borderId="72" xfId="0" applyNumberFormat="1" applyFont="1" applyFill="1" applyBorder="1" applyAlignment="1" applyProtection="1"/>
    <xf numFmtId="167" fontId="10" fillId="0" borderId="7" xfId="0" applyNumberFormat="1" applyFont="1" applyFill="1" applyBorder="1" applyAlignment="1" applyProtection="1"/>
    <xf numFmtId="167" fontId="0" fillId="0" borderId="7" xfId="0" applyNumberFormat="1" applyFont="1" applyFill="1" applyBorder="1" applyAlignment="1" applyProtection="1"/>
    <xf numFmtId="167" fontId="0" fillId="0" borderId="78" xfId="0" applyNumberFormat="1" applyFont="1" applyFill="1" applyBorder="1" applyAlignment="1" applyProtection="1"/>
    <xf numFmtId="167" fontId="10" fillId="0" borderId="156" xfId="0" applyNumberFormat="1" applyFont="1" applyFill="1" applyBorder="1" applyAlignment="1" applyProtection="1"/>
    <xf numFmtId="167" fontId="10" fillId="0" borderId="47" xfId="0" applyNumberFormat="1" applyFont="1" applyFill="1" applyBorder="1" applyAlignment="1" applyProtection="1"/>
    <xf numFmtId="167" fontId="11" fillId="0" borderId="58" xfId="0" applyNumberFormat="1" applyFont="1" applyFill="1" applyBorder="1" applyAlignment="1" applyProtection="1"/>
    <xf numFmtId="167" fontId="11" fillId="0" borderId="46" xfId="0" applyNumberFormat="1" applyFont="1" applyFill="1" applyBorder="1" applyAlignment="1" applyProtection="1"/>
    <xf numFmtId="167" fontId="11" fillId="0" borderId="44" xfId="0" applyNumberFormat="1" applyFont="1" applyFill="1" applyBorder="1" applyAlignment="1" applyProtection="1"/>
    <xf numFmtId="167" fontId="10" fillId="0" borderId="142" xfId="0" applyNumberFormat="1" applyFont="1" applyFill="1" applyBorder="1"/>
    <xf numFmtId="167" fontId="10" fillId="0" borderId="47" xfId="0" applyNumberFormat="1" applyFont="1" applyFill="1" applyBorder="1"/>
    <xf numFmtId="167" fontId="27" fillId="0" borderId="159" xfId="0" applyNumberFormat="1" applyFont="1" applyFill="1" applyBorder="1"/>
    <xf numFmtId="167" fontId="10" fillId="0" borderId="78" xfId="0" applyNumberFormat="1" applyFont="1" applyFill="1" applyBorder="1"/>
    <xf numFmtId="167" fontId="10" fillId="0" borderId="83" xfId="0" applyNumberFormat="1" applyFont="1" applyFill="1" applyBorder="1" applyAlignment="1" applyProtection="1"/>
    <xf numFmtId="167" fontId="10" fillId="0" borderId="69" xfId="0" applyNumberFormat="1" applyFont="1" applyFill="1" applyBorder="1" applyAlignment="1" applyProtection="1"/>
    <xf numFmtId="0" fontId="25" fillId="0" borderId="161" xfId="0" applyNumberFormat="1" applyFont="1" applyFill="1" applyBorder="1" applyAlignment="1" applyProtection="1">
      <alignment horizontal="center" vertical="center" wrapText="1"/>
    </xf>
    <xf numFmtId="0" fontId="25" fillId="0" borderId="162" xfId="0" applyNumberFormat="1" applyFont="1" applyFill="1" applyBorder="1" applyAlignment="1" applyProtection="1">
      <alignment horizontal="center" vertical="center" wrapText="1"/>
    </xf>
    <xf numFmtId="0" fontId="25" fillId="0" borderId="169" xfId="0" applyNumberFormat="1" applyFont="1" applyFill="1" applyBorder="1" applyAlignment="1" applyProtection="1">
      <alignment horizontal="center" vertical="center" wrapText="1"/>
    </xf>
    <xf numFmtId="4" fontId="25" fillId="0" borderId="161" xfId="0" applyNumberFormat="1" applyFont="1" applyFill="1" applyBorder="1" applyAlignment="1" applyProtection="1">
      <alignment horizontal="center" vertical="center" wrapText="1"/>
    </xf>
    <xf numFmtId="0" fontId="25" fillId="0" borderId="170" xfId="0" applyNumberFormat="1" applyFont="1" applyFill="1" applyBorder="1" applyAlignment="1" applyProtection="1">
      <alignment horizontal="center" vertical="center" wrapText="1"/>
    </xf>
    <xf numFmtId="0" fontId="25" fillId="0" borderId="171" xfId="0" applyNumberFormat="1" applyFont="1" applyFill="1" applyBorder="1" applyAlignment="1" applyProtection="1">
      <alignment horizontal="center" vertical="center" wrapText="1"/>
    </xf>
    <xf numFmtId="0" fontId="25" fillId="0" borderId="163" xfId="0" applyNumberFormat="1" applyFont="1" applyFill="1" applyBorder="1" applyAlignment="1" applyProtection="1">
      <alignment horizontal="center" vertical="center" wrapText="1"/>
    </xf>
    <xf numFmtId="0" fontId="25" fillId="0" borderId="161" xfId="0" applyNumberFormat="1" applyFont="1" applyFill="1" applyBorder="1" applyAlignment="1" applyProtection="1">
      <alignment horizontal="left" vertical="center" wrapText="1"/>
    </xf>
    <xf numFmtId="0" fontId="25" fillId="0" borderId="163" xfId="0" applyNumberFormat="1" applyFont="1" applyFill="1" applyBorder="1" applyAlignment="1" applyProtection="1">
      <alignment horizontal="left" vertical="center" wrapText="1"/>
    </xf>
    <xf numFmtId="0" fontId="25" fillId="0" borderId="171" xfId="0" applyNumberFormat="1" applyFont="1" applyFill="1" applyBorder="1" applyAlignment="1" applyProtection="1">
      <alignment horizontal="left" vertical="center" wrapText="1"/>
    </xf>
    <xf numFmtId="0" fontId="25" fillId="0" borderId="171" xfId="0" applyNumberFormat="1" applyFont="1" applyFill="1" applyBorder="1" applyAlignment="1" applyProtection="1">
      <alignment horizontal="center" vertical="center"/>
    </xf>
    <xf numFmtId="0" fontId="25" fillId="0" borderId="161" xfId="0" applyNumberFormat="1" applyFont="1" applyFill="1" applyBorder="1" applyAlignment="1" applyProtection="1">
      <alignment horizontal="left" wrapText="1"/>
    </xf>
    <xf numFmtId="0" fontId="25" fillId="0" borderId="163" xfId="0" applyNumberFormat="1" applyFont="1" applyFill="1" applyBorder="1" applyAlignment="1" applyProtection="1">
      <alignment horizontal="center" vertical="center"/>
    </xf>
    <xf numFmtId="0" fontId="8" fillId="0" borderId="170" xfId="0" applyNumberFormat="1" applyFont="1" applyFill="1" applyBorder="1" applyAlignment="1" applyProtection="1">
      <alignment horizontal="center" vertical="center"/>
    </xf>
    <xf numFmtId="0" fontId="25" fillId="0" borderId="165" xfId="0" applyNumberFormat="1" applyFont="1" applyFill="1" applyBorder="1" applyAlignment="1" applyProtection="1">
      <alignment horizontal="center" vertical="center"/>
    </xf>
    <xf numFmtId="0" fontId="25" fillId="0" borderId="175" xfId="0" applyNumberFormat="1" applyFont="1" applyFill="1" applyBorder="1" applyAlignment="1" applyProtection="1">
      <alignment horizontal="center" vertical="center"/>
    </xf>
    <xf numFmtId="0" fontId="25" fillId="0" borderId="162" xfId="0" applyNumberFormat="1" applyFont="1" applyFill="1" applyBorder="1" applyAlignment="1" applyProtection="1">
      <alignment horizontal="left" vertical="center" wrapText="1"/>
    </xf>
    <xf numFmtId="0" fontId="25" fillId="0" borderId="162" xfId="0" applyNumberFormat="1" applyFont="1" applyFill="1" applyBorder="1" applyAlignment="1" applyProtection="1">
      <alignment horizontal="center" vertical="center"/>
    </xf>
    <xf numFmtId="0" fontId="8" fillId="0" borderId="162" xfId="0" applyNumberFormat="1" applyFont="1" applyFill="1" applyBorder="1" applyAlignment="1" applyProtection="1">
      <alignment horizontal="center" vertical="center"/>
    </xf>
    <xf numFmtId="0" fontId="25" fillId="0" borderId="161" xfId="0" applyNumberFormat="1" applyFont="1" applyFill="1" applyBorder="1" applyAlignment="1" applyProtection="1">
      <alignment horizontal="center" vertical="center"/>
    </xf>
    <xf numFmtId="0" fontId="25" fillId="0" borderId="170" xfId="0" applyNumberFormat="1" applyFont="1" applyFill="1" applyBorder="1" applyAlignment="1" applyProtection="1">
      <alignment horizontal="left" vertical="center" wrapText="1"/>
    </xf>
    <xf numFmtId="0" fontId="8" fillId="0" borderId="161" xfId="0" applyNumberFormat="1" applyFont="1" applyFill="1" applyBorder="1" applyAlignment="1" applyProtection="1">
      <alignment horizontal="center" vertical="center"/>
    </xf>
    <xf numFmtId="0" fontId="25" fillId="0" borderId="170" xfId="0" applyNumberFormat="1" applyFont="1" applyFill="1" applyBorder="1" applyAlignment="1" applyProtection="1">
      <alignment horizontal="center" vertical="center"/>
    </xf>
    <xf numFmtId="0" fontId="25" fillId="0" borderId="175" xfId="0" applyNumberFormat="1" applyFont="1" applyFill="1" applyBorder="1" applyAlignment="1" applyProtection="1">
      <alignment horizontal="left" vertical="center" wrapText="1"/>
    </xf>
    <xf numFmtId="0" fontId="10" fillId="0" borderId="175" xfId="0" applyNumberFormat="1" applyFont="1" applyFill="1" applyBorder="1" applyAlignment="1" applyProtection="1">
      <alignment vertical="center" wrapText="1"/>
    </xf>
    <xf numFmtId="0" fontId="8" fillId="0" borderId="171" xfId="0" applyNumberFormat="1" applyFont="1" applyFill="1" applyBorder="1" applyAlignment="1" applyProtection="1">
      <alignment horizontal="center" vertical="center"/>
    </xf>
    <xf numFmtId="0" fontId="10" fillId="0" borderId="176" xfId="0" applyNumberFormat="1" applyFont="1" applyFill="1" applyBorder="1" applyAlignment="1" applyProtection="1">
      <alignment vertical="center" wrapText="1"/>
    </xf>
    <xf numFmtId="0" fontId="11" fillId="0" borderId="3" xfId="4" applyFont="1" applyFill="1" applyBorder="1" applyAlignment="1"/>
    <xf numFmtId="0" fontId="11" fillId="0" borderId="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89" xfId="0" applyFont="1" applyFill="1" applyBorder="1" applyAlignment="1">
      <alignment vertical="center" wrapText="1"/>
    </xf>
    <xf numFmtId="0" fontId="11" fillId="0" borderId="89" xfId="0" applyFont="1" applyFill="1" applyBorder="1" applyAlignment="1">
      <alignment horizontal="center" vertical="center" wrapText="1"/>
    </xf>
    <xf numFmtId="0" fontId="11" fillId="0" borderId="37" xfId="4" applyFont="1" applyFill="1" applyBorder="1"/>
    <xf numFmtId="0" fontId="11" fillId="0" borderId="37" xfId="4" applyFont="1" applyFill="1" applyBorder="1" applyAlignment="1">
      <alignment horizontal="center"/>
    </xf>
    <xf numFmtId="0" fontId="11" fillId="0" borderId="37" xfId="4" applyFont="1" applyFill="1" applyBorder="1" applyAlignment="1">
      <alignment horizontal="left" vertical="top" wrapText="1"/>
    </xf>
    <xf numFmtId="166" fontId="11" fillId="0" borderId="38" xfId="4" applyNumberFormat="1" applyFont="1" applyFill="1" applyBorder="1"/>
    <xf numFmtId="0" fontId="7" fillId="0" borderId="3" xfId="0" applyFont="1" applyFill="1" applyBorder="1" applyAlignment="1">
      <alignment horizontal="center" vertical="top" wrapText="1"/>
    </xf>
    <xf numFmtId="166" fontId="39" fillId="0" borderId="1" xfId="4" applyNumberFormat="1" applyFont="1" applyFill="1" applyBorder="1"/>
    <xf numFmtId="0" fontId="11" fillId="0" borderId="13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 vertical="top" wrapText="1"/>
    </xf>
    <xf numFmtId="166" fontId="40" fillId="0" borderId="16" xfId="4" applyNumberFormat="1" applyFont="1" applyFill="1" applyBorder="1"/>
    <xf numFmtId="0" fontId="10" fillId="0" borderId="12" xfId="4" applyFont="1" applyFill="1" applyBorder="1" applyAlignment="1">
      <alignment horizontal="left" vertical="top" wrapText="1"/>
    </xf>
    <xf numFmtId="166" fontId="10" fillId="0" borderId="13" xfId="4" applyNumberFormat="1" applyFont="1" applyFill="1" applyBorder="1"/>
    <xf numFmtId="166" fontId="10" fillId="0" borderId="16" xfId="4" applyNumberFormat="1" applyFont="1" applyFill="1" applyBorder="1"/>
    <xf numFmtId="0" fontId="6" fillId="0" borderId="6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wrapText="1"/>
    </xf>
    <xf numFmtId="168" fontId="11" fillId="0" borderId="3" xfId="4" applyNumberFormat="1" applyFont="1" applyFill="1" applyBorder="1"/>
    <xf numFmtId="168" fontId="10" fillId="0" borderId="3" xfId="4" applyNumberFormat="1" applyFont="1" applyFill="1" applyBorder="1"/>
    <xf numFmtId="0" fontId="26" fillId="0" borderId="3" xfId="0" applyFont="1" applyFill="1" applyBorder="1" applyAlignment="1">
      <alignment wrapText="1"/>
    </xf>
    <xf numFmtId="166" fontId="11" fillId="0" borderId="65" xfId="0" applyNumberFormat="1" applyFont="1" applyFill="1" applyBorder="1" applyAlignment="1" applyProtection="1"/>
    <xf numFmtId="166" fontId="11" fillId="0" borderId="66" xfId="0" applyNumberFormat="1" applyFont="1" applyFill="1" applyBorder="1" applyAlignment="1" applyProtection="1"/>
    <xf numFmtId="0" fontId="25" fillId="0" borderId="3" xfId="0" applyFont="1" applyFill="1" applyBorder="1" applyAlignment="1">
      <alignment wrapText="1"/>
    </xf>
    <xf numFmtId="0" fontId="10" fillId="0" borderId="157" xfId="4" applyFont="1" applyFill="1" applyBorder="1"/>
    <xf numFmtId="0" fontId="11" fillId="0" borderId="95" xfId="0" applyFont="1" applyFill="1" applyBorder="1" applyAlignment="1">
      <alignment vertical="center" wrapText="1"/>
    </xf>
    <xf numFmtId="0" fontId="11" fillId="0" borderId="95" xfId="0" applyFont="1" applyFill="1" applyBorder="1" applyAlignment="1">
      <alignment horizontal="center" vertical="center" wrapText="1"/>
    </xf>
    <xf numFmtId="0" fontId="11" fillId="0" borderId="95" xfId="4" applyFont="1" applyFill="1" applyBorder="1" applyAlignment="1">
      <alignment horizontal="left" vertical="top" wrapText="1"/>
    </xf>
    <xf numFmtId="168" fontId="11" fillId="0" borderId="95" xfId="4" applyNumberFormat="1" applyFont="1" applyFill="1" applyBorder="1"/>
    <xf numFmtId="166" fontId="11" fillId="0" borderId="160" xfId="4" applyNumberFormat="1" applyFont="1" applyFill="1" applyBorder="1"/>
    <xf numFmtId="0" fontId="41" fillId="0" borderId="0" xfId="0" applyFont="1" applyBorder="1" applyAlignment="1">
      <alignment wrapText="1"/>
    </xf>
    <xf numFmtId="0" fontId="41" fillId="0" borderId="0" xfId="0" applyFont="1" applyBorder="1" applyAlignment="1"/>
    <xf numFmtId="0" fontId="41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50" xfId="0" applyFont="1" applyBorder="1"/>
    <xf numFmtId="0" fontId="41" fillId="0" borderId="7" xfId="0" applyFont="1" applyBorder="1" applyAlignment="1">
      <alignment wrapText="1"/>
    </xf>
    <xf numFmtId="0" fontId="41" fillId="0" borderId="3" xfId="0" applyFont="1" applyBorder="1" applyAlignment="1"/>
    <xf numFmtId="0" fontId="41" fillId="0" borderId="2" xfId="0" applyFont="1" applyBorder="1" applyAlignment="1"/>
    <xf numFmtId="0" fontId="41" fillId="0" borderId="20" xfId="0" applyFont="1" applyBorder="1" applyAlignment="1">
      <alignment wrapText="1"/>
    </xf>
    <xf numFmtId="0" fontId="41" fillId="0" borderId="19" xfId="0" applyFont="1" applyBorder="1" applyAlignment="1"/>
    <xf numFmtId="0" fontId="41" fillId="0" borderId="117" xfId="0" applyFont="1" applyBorder="1" applyAlignment="1"/>
    <xf numFmtId="0" fontId="11" fillId="0" borderId="7" xfId="9" applyFont="1" applyBorder="1"/>
    <xf numFmtId="0" fontId="11" fillId="0" borderId="34" xfId="9" applyFont="1" applyBorder="1"/>
    <xf numFmtId="2" fontId="11" fillId="0" borderId="37" xfId="0" applyNumberFormat="1" applyFont="1" applyBorder="1"/>
    <xf numFmtId="2" fontId="11" fillId="0" borderId="37" xfId="0" applyNumberFormat="1" applyFont="1" applyFill="1" applyBorder="1"/>
    <xf numFmtId="2" fontId="11" fillId="0" borderId="38" xfId="0" applyNumberFormat="1" applyFont="1" applyFill="1" applyBorder="1"/>
    <xf numFmtId="0" fontId="11" fillId="0" borderId="7" xfId="9" applyFont="1" applyBorder="1" applyAlignment="1">
      <alignment wrapText="1"/>
    </xf>
    <xf numFmtId="0" fontId="11" fillId="0" borderId="6" xfId="9" applyFont="1" applyBorder="1" applyAlignment="1">
      <alignment wrapText="1"/>
    </xf>
    <xf numFmtId="2" fontId="11" fillId="0" borderId="3" xfId="0" applyNumberFormat="1" applyFont="1" applyBorder="1"/>
    <xf numFmtId="2" fontId="11" fillId="0" borderId="3" xfId="0" applyNumberFormat="1" applyFont="1" applyFill="1" applyBorder="1"/>
    <xf numFmtId="165" fontId="11" fillId="0" borderId="1" xfId="0" applyNumberFormat="1" applyFont="1" applyFill="1" applyBorder="1"/>
    <xf numFmtId="2" fontId="11" fillId="0" borderId="1" xfId="0" applyNumberFormat="1" applyFont="1" applyFill="1" applyBorder="1"/>
    <xf numFmtId="0" fontId="11" fillId="0" borderId="6" xfId="9" applyFont="1" applyBorder="1"/>
    <xf numFmtId="2" fontId="11" fillId="0" borderId="1" xfId="0" applyNumberFormat="1" applyFont="1" applyFill="1" applyBorder="1" applyAlignment="1">
      <alignment horizontal="left"/>
    </xf>
    <xf numFmtId="0" fontId="11" fillId="0" borderId="7" xfId="9" applyFont="1" applyBorder="1" applyAlignment="1"/>
    <xf numFmtId="0" fontId="11" fillId="0" borderId="6" xfId="9" applyFont="1" applyBorder="1" applyAlignment="1"/>
    <xf numFmtId="0" fontId="11" fillId="0" borderId="7" xfId="9" applyFont="1" applyFill="1" applyBorder="1"/>
    <xf numFmtId="0" fontId="11" fillId="0" borderId="6" xfId="9" applyFont="1" applyFill="1" applyBorder="1"/>
    <xf numFmtId="0" fontId="11" fillId="3" borderId="67" xfId="0" applyNumberFormat="1" applyFont="1" applyFill="1" applyBorder="1" applyAlignment="1" applyProtection="1"/>
    <xf numFmtId="166" fontId="11" fillId="0" borderId="3" xfId="0" applyNumberFormat="1" applyFont="1" applyFill="1" applyBorder="1"/>
    <xf numFmtId="0" fontId="11" fillId="3" borderId="8" xfId="0" applyFont="1" applyFill="1" applyBorder="1"/>
    <xf numFmtId="0" fontId="11" fillId="3" borderId="10" xfId="0" applyFont="1" applyFill="1" applyBorder="1"/>
    <xf numFmtId="0" fontId="11" fillId="0" borderId="7" xfId="9" applyFont="1" applyFill="1" applyBorder="1" applyAlignment="1">
      <alignment vertical="top" wrapText="1"/>
    </xf>
    <xf numFmtId="0" fontId="11" fillId="0" borderId="6" xfId="9" applyFont="1" applyFill="1" applyBorder="1" applyAlignment="1">
      <alignment vertical="top" wrapText="1"/>
    </xf>
    <xf numFmtId="0" fontId="10" fillId="0" borderId="8" xfId="9" applyFont="1" applyFill="1" applyBorder="1" applyAlignment="1">
      <alignment vertical="top" wrapText="1"/>
    </xf>
    <xf numFmtId="0" fontId="10" fillId="0" borderId="10" xfId="9" applyFont="1" applyFill="1" applyBorder="1" applyAlignment="1">
      <alignment vertical="top" wrapText="1"/>
    </xf>
    <xf numFmtId="2" fontId="10" fillId="0" borderId="3" xfId="0" applyNumberFormat="1" applyFont="1" applyFill="1" applyBorder="1"/>
    <xf numFmtId="2" fontId="10" fillId="0" borderId="1" xfId="0" applyNumberFormat="1" applyFont="1" applyFill="1" applyBorder="1" applyAlignment="1">
      <alignment horizontal="left"/>
    </xf>
    <xf numFmtId="0" fontId="10" fillId="0" borderId="8" xfId="0" applyFont="1" applyFill="1" applyBorder="1" applyAlignment="1">
      <alignment wrapText="1"/>
    </xf>
    <xf numFmtId="0" fontId="10" fillId="0" borderId="10" xfId="0" applyFont="1" applyFill="1" applyBorder="1" applyAlignment="1">
      <alignment wrapText="1"/>
    </xf>
    <xf numFmtId="2" fontId="10" fillId="0" borderId="13" xfId="0" applyNumberFormat="1" applyFont="1" applyFill="1" applyBorder="1"/>
    <xf numFmtId="2" fontId="10" fillId="0" borderId="16" xfId="0" applyNumberFormat="1" applyFont="1" applyFill="1" applyBorder="1" applyAlignment="1">
      <alignment horizontal="left"/>
    </xf>
    <xf numFmtId="0" fontId="11" fillId="0" borderId="10" xfId="0" applyFont="1" applyFill="1" applyBorder="1" applyAlignment="1">
      <alignment wrapText="1"/>
    </xf>
    <xf numFmtId="2" fontId="11" fillId="0" borderId="13" xfId="0" applyNumberFormat="1" applyFont="1" applyFill="1" applyBorder="1"/>
    <xf numFmtId="2" fontId="11" fillId="0" borderId="16" xfId="0" applyNumberFormat="1" applyFont="1" applyFill="1" applyBorder="1" applyAlignment="1">
      <alignment horizontal="left"/>
    </xf>
    <xf numFmtId="167" fontId="11" fillId="0" borderId="16" xfId="0" applyNumberFormat="1" applyFont="1" applyFill="1" applyBorder="1" applyAlignment="1">
      <alignment horizontal="left"/>
    </xf>
    <xf numFmtId="0" fontId="10" fillId="0" borderId="94" xfId="9" applyFont="1" applyFill="1" applyBorder="1" applyAlignment="1">
      <alignment vertical="top" wrapText="1"/>
    </xf>
    <xf numFmtId="0" fontId="10" fillId="0" borderId="157" xfId="9" applyFont="1" applyFill="1" applyBorder="1" applyAlignment="1">
      <alignment vertical="top" wrapText="1"/>
    </xf>
    <xf numFmtId="167" fontId="10" fillId="0" borderId="16" xfId="0" applyNumberFormat="1" applyFont="1" applyFill="1" applyBorder="1" applyAlignment="1">
      <alignment horizontal="left"/>
    </xf>
    <xf numFmtId="0" fontId="11" fillId="0" borderId="7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2" fontId="10" fillId="0" borderId="95" xfId="0" applyNumberFormat="1" applyFont="1" applyFill="1" applyBorder="1"/>
    <xf numFmtId="2" fontId="10" fillId="0" borderId="96" xfId="0" applyNumberFormat="1" applyFont="1" applyFill="1" applyBorder="1" applyAlignment="1">
      <alignment horizontal="left"/>
    </xf>
    <xf numFmtId="0" fontId="10" fillId="0" borderId="11" xfId="0" applyFont="1" applyFill="1" applyBorder="1"/>
    <xf numFmtId="0" fontId="10" fillId="0" borderId="20" xfId="0" applyFont="1" applyFill="1" applyBorder="1"/>
    <xf numFmtId="0" fontId="10" fillId="0" borderId="48" xfId="0" applyFont="1" applyFill="1" applyBorder="1"/>
    <xf numFmtId="0" fontId="10" fillId="0" borderId="19" xfId="0" applyFont="1" applyFill="1" applyBorder="1"/>
    <xf numFmtId="2" fontId="10" fillId="0" borderId="21" xfId="0" applyNumberFormat="1" applyFont="1" applyFill="1" applyBorder="1" applyAlignment="1">
      <alignment horizontal="left"/>
    </xf>
    <xf numFmtId="0" fontId="35" fillId="0" borderId="25" xfId="0" applyFont="1" applyFill="1" applyBorder="1" applyAlignment="1"/>
    <xf numFmtId="0" fontId="11" fillId="0" borderId="25" xfId="0" applyFont="1" applyFill="1" applyBorder="1" applyAlignment="1"/>
    <xf numFmtId="2" fontId="11" fillId="0" borderId="26" xfId="0" applyNumberFormat="1" applyFont="1" applyFill="1" applyBorder="1" applyAlignment="1">
      <alignment horizontal="left"/>
    </xf>
    <xf numFmtId="165" fontId="6" fillId="0" borderId="130" xfId="0" applyNumberFormat="1" applyFont="1" applyFill="1" applyBorder="1" applyAlignment="1">
      <alignment horizontal="right" vertical="center"/>
    </xf>
    <xf numFmtId="0" fontId="26" fillId="0" borderId="130" xfId="0" applyFont="1" applyFill="1" applyBorder="1" applyAlignment="1">
      <alignment wrapText="1"/>
    </xf>
    <xf numFmtId="166" fontId="0" fillId="0" borderId="130" xfId="0" applyNumberFormat="1" applyFill="1" applyBorder="1"/>
    <xf numFmtId="0" fontId="38" fillId="0" borderId="161" xfId="0" applyNumberFormat="1" applyFont="1" applyFill="1" applyBorder="1" applyAlignment="1" applyProtection="1">
      <alignment horizontal="center" vertical="center" wrapText="1"/>
    </xf>
    <xf numFmtId="0" fontId="38" fillId="0" borderId="161" xfId="0" applyNumberFormat="1" applyFont="1" applyFill="1" applyBorder="1" applyAlignment="1" applyProtection="1">
      <alignment horizontal="center" vertical="center"/>
    </xf>
    <xf numFmtId="168" fontId="25" fillId="0" borderId="161" xfId="0" applyNumberFormat="1" applyFont="1" applyFill="1" applyBorder="1" applyAlignment="1" applyProtection="1">
      <alignment horizontal="center" vertical="center"/>
    </xf>
    <xf numFmtId="168" fontId="25" fillId="0" borderId="161" xfId="0" applyNumberFormat="1" applyFont="1" applyFill="1" applyBorder="1" applyAlignment="1" applyProtection="1">
      <alignment horizontal="center" vertical="center" wrapText="1"/>
    </xf>
    <xf numFmtId="168" fontId="6" fillId="0" borderId="161" xfId="0" applyNumberFormat="1" applyFont="1" applyFill="1" applyBorder="1" applyAlignment="1" applyProtection="1">
      <alignment horizontal="center" vertical="center"/>
    </xf>
    <xf numFmtId="168" fontId="6" fillId="0" borderId="170" xfId="0" applyNumberFormat="1" applyFont="1" applyFill="1" applyBorder="1" applyAlignment="1" applyProtection="1">
      <alignment horizontal="center" vertical="center"/>
    </xf>
    <xf numFmtId="168" fontId="6" fillId="0" borderId="170" xfId="0" applyNumberFormat="1" applyFont="1" applyFill="1" applyBorder="1" applyAlignment="1" applyProtection="1">
      <alignment horizontal="center" vertical="center" wrapText="1"/>
    </xf>
    <xf numFmtId="168" fontId="6" fillId="0" borderId="132" xfId="0" applyNumberFormat="1" applyFont="1" applyFill="1" applyBorder="1" applyAlignment="1" applyProtection="1">
      <alignment horizontal="center" vertical="center" wrapText="1"/>
    </xf>
    <xf numFmtId="168" fontId="6" fillId="0" borderId="132" xfId="0" applyNumberFormat="1" applyFont="1" applyFill="1" applyBorder="1" applyAlignment="1" applyProtection="1">
      <alignment horizontal="center" vertical="center"/>
    </xf>
    <xf numFmtId="168" fontId="25" fillId="0" borderId="162" xfId="0" applyNumberFormat="1" applyFont="1" applyFill="1" applyBorder="1" applyAlignment="1" applyProtection="1">
      <alignment horizontal="center" vertical="center" wrapText="1"/>
    </xf>
    <xf numFmtId="168" fontId="25" fillId="0" borderId="162" xfId="0" applyNumberFormat="1" applyFont="1" applyFill="1" applyBorder="1" applyAlignment="1" applyProtection="1">
      <alignment horizontal="center" vertical="center"/>
    </xf>
    <xf numFmtId="0" fontId="6" fillId="0" borderId="170" xfId="0" applyNumberFormat="1" applyFont="1" applyFill="1" applyBorder="1" applyAlignment="1" applyProtection="1">
      <alignment vertical="center"/>
    </xf>
    <xf numFmtId="168" fontId="6" fillId="0" borderId="161" xfId="0" applyNumberFormat="1" applyFont="1" applyFill="1" applyBorder="1" applyAlignment="1" applyProtection="1">
      <alignment horizontal="center" vertical="center" wrapText="1"/>
    </xf>
    <xf numFmtId="168" fontId="8" fillId="0" borderId="161" xfId="0" applyNumberFormat="1" applyFont="1" applyFill="1" applyBorder="1" applyAlignment="1" applyProtection="1">
      <alignment horizontal="center" vertical="center"/>
    </xf>
    <xf numFmtId="168" fontId="8" fillId="0" borderId="170" xfId="0" applyNumberFormat="1" applyFont="1" applyFill="1" applyBorder="1" applyAlignment="1" applyProtection="1">
      <alignment horizontal="center" vertical="center" wrapText="1"/>
    </xf>
    <xf numFmtId="168" fontId="25" fillId="0" borderId="170" xfId="0" applyNumberFormat="1" applyFont="1" applyFill="1" applyBorder="1" applyAlignment="1" applyProtection="1">
      <alignment horizontal="center" vertical="center" wrapText="1"/>
    </xf>
    <xf numFmtId="168" fontId="25" fillId="0" borderId="170" xfId="0" applyNumberFormat="1" applyFont="1" applyFill="1" applyBorder="1" applyAlignment="1" applyProtection="1">
      <alignment horizontal="center" vertical="center"/>
    </xf>
    <xf numFmtId="168" fontId="25" fillId="0" borderId="166" xfId="0" applyNumberFormat="1" applyFont="1" applyFill="1" applyBorder="1" applyAlignment="1" applyProtection="1">
      <alignment horizontal="center" vertical="center"/>
    </xf>
    <xf numFmtId="168" fontId="25" fillId="0" borderId="167" xfId="0" applyNumberFormat="1" applyFont="1" applyFill="1" applyBorder="1" applyAlignment="1" applyProtection="1">
      <alignment horizontal="center" vertical="center" wrapText="1"/>
    </xf>
    <xf numFmtId="168" fontId="25" fillId="0" borderId="171" xfId="0" applyNumberFormat="1" applyFont="1" applyFill="1" applyBorder="1" applyAlignment="1" applyProtection="1">
      <alignment horizontal="center" vertical="center" wrapText="1"/>
    </xf>
    <xf numFmtId="168" fontId="25" fillId="0" borderId="171" xfId="0" applyNumberFormat="1" applyFont="1" applyFill="1" applyBorder="1" applyAlignment="1" applyProtection="1">
      <alignment horizontal="center" vertical="center"/>
    </xf>
    <xf numFmtId="168" fontId="25" fillId="0" borderId="171" xfId="0" applyNumberFormat="1" applyFont="1" applyFill="1" applyBorder="1" applyAlignment="1" applyProtection="1">
      <alignment vertical="center" wrapText="1"/>
    </xf>
    <xf numFmtId="168" fontId="6" fillId="0" borderId="173" xfId="0" applyNumberFormat="1" applyFont="1" applyFill="1" applyBorder="1" applyAlignment="1" applyProtection="1">
      <alignment horizontal="center" vertical="center" wrapText="1"/>
    </xf>
    <xf numFmtId="168" fontId="6" fillId="0" borderId="173" xfId="0" applyNumberFormat="1" applyFont="1" applyFill="1" applyBorder="1" applyAlignment="1" applyProtection="1">
      <alignment horizontal="center" vertical="center"/>
    </xf>
    <xf numFmtId="168" fontId="25" fillId="0" borderId="163" xfId="0" applyNumberFormat="1" applyFont="1" applyFill="1" applyBorder="1" applyAlignment="1" applyProtection="1">
      <alignment horizontal="center" vertical="center"/>
    </xf>
    <xf numFmtId="168" fontId="25" fillId="0" borderId="163" xfId="0" applyNumberFormat="1" applyFont="1" applyFill="1" applyBorder="1" applyAlignment="1" applyProtection="1">
      <alignment horizontal="center" vertical="center" wrapText="1"/>
    </xf>
    <xf numFmtId="168" fontId="25" fillId="0" borderId="163" xfId="0" applyNumberFormat="1" applyFont="1" applyFill="1" applyBorder="1" applyAlignment="1" applyProtection="1">
      <alignment vertical="center" wrapText="1"/>
    </xf>
    <xf numFmtId="168" fontId="6" fillId="0" borderId="171" xfId="0" applyNumberFormat="1" applyFont="1" applyFill="1" applyBorder="1" applyAlignment="1" applyProtection="1">
      <alignment horizontal="center" vertical="center" wrapText="1"/>
    </xf>
    <xf numFmtId="168" fontId="6" fillId="0" borderId="171" xfId="0" applyNumberFormat="1" applyFont="1" applyFill="1" applyBorder="1" applyAlignment="1" applyProtection="1">
      <alignment horizontal="center" vertical="center"/>
    </xf>
    <xf numFmtId="168" fontId="26" fillId="0" borderId="163" xfId="0" applyNumberFormat="1" applyFont="1" applyFill="1" applyBorder="1" applyAlignment="1" applyProtection="1">
      <alignment horizontal="center" vertical="center"/>
    </xf>
    <xf numFmtId="168" fontId="38" fillId="0" borderId="174" xfId="0" applyNumberFormat="1" applyFont="1" applyFill="1" applyBorder="1" applyAlignment="1" applyProtection="1">
      <alignment horizontal="center" vertical="center"/>
    </xf>
    <xf numFmtId="49" fontId="25" fillId="0" borderId="161" xfId="0" applyNumberFormat="1" applyFont="1" applyFill="1" applyBorder="1" applyAlignment="1" applyProtection="1">
      <alignment horizontal="center" vertical="center"/>
    </xf>
    <xf numFmtId="167" fontId="25" fillId="0" borderId="161" xfId="0" applyNumberFormat="1" applyFont="1" applyFill="1" applyBorder="1" applyAlignment="1" applyProtection="1">
      <alignment horizontal="center" vertical="center"/>
    </xf>
    <xf numFmtId="168" fontId="6" fillId="0" borderId="0" xfId="0" applyNumberFormat="1" applyFont="1" applyFill="1" applyBorder="1" applyAlignment="1" applyProtection="1">
      <alignment horizontal="center" vertical="center"/>
    </xf>
    <xf numFmtId="170" fontId="6" fillId="0" borderId="17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/>
    <xf numFmtId="168" fontId="25" fillId="0" borderId="170" xfId="0" applyNumberFormat="1" applyFont="1" applyFill="1" applyBorder="1" applyAlignment="1" applyProtection="1">
      <alignment vertical="center" wrapText="1"/>
    </xf>
    <xf numFmtId="168" fontId="8" fillId="0" borderId="170" xfId="0" applyNumberFormat="1" applyFont="1" applyFill="1" applyBorder="1" applyAlignment="1" applyProtection="1">
      <alignment horizontal="center" vertical="center"/>
    </xf>
    <xf numFmtId="167" fontId="25" fillId="0" borderId="161" xfId="0" applyNumberFormat="1" applyFont="1" applyFill="1" applyBorder="1" applyAlignment="1" applyProtection="1">
      <alignment horizontal="center" vertical="center" wrapText="1"/>
    </xf>
    <xf numFmtId="168" fontId="6" fillId="0" borderId="0" xfId="0" applyNumberFormat="1" applyFont="1" applyFill="1" applyBorder="1" applyAlignment="1" applyProtection="1">
      <alignment vertical="center"/>
    </xf>
    <xf numFmtId="0" fontId="6" fillId="0" borderId="172" xfId="0" applyNumberFormat="1" applyFont="1" applyFill="1" applyBorder="1" applyAlignment="1" applyProtection="1">
      <alignment horizontal="center" vertical="center"/>
    </xf>
    <xf numFmtId="168" fontId="6" fillId="0" borderId="177" xfId="0" applyNumberFormat="1" applyFont="1" applyFill="1" applyBorder="1" applyAlignment="1" applyProtection="1">
      <alignment horizontal="center" vertical="center"/>
    </xf>
    <xf numFmtId="168" fontId="26" fillId="0" borderId="178" xfId="0" applyNumberFormat="1" applyFont="1" applyFill="1" applyBorder="1" applyAlignment="1" applyProtection="1">
      <alignment horizontal="center" vertical="center"/>
    </xf>
    <xf numFmtId="168" fontId="38" fillId="0" borderId="170" xfId="0" applyNumberFormat="1" applyFont="1" applyFill="1" applyBorder="1" applyAlignment="1" applyProtection="1">
      <alignment horizontal="center" vertical="center"/>
    </xf>
    <xf numFmtId="0" fontId="8" fillId="0" borderId="179" xfId="0" applyNumberFormat="1" applyFont="1" applyFill="1" applyBorder="1" applyAlignment="1" applyProtection="1"/>
    <xf numFmtId="0" fontId="38" fillId="0" borderId="180" xfId="0" applyNumberFormat="1" applyFont="1" applyFill="1" applyBorder="1" applyAlignment="1" applyProtection="1">
      <alignment horizontal="center"/>
    </xf>
    <xf numFmtId="0" fontId="38" fillId="0" borderId="181" xfId="0" applyNumberFormat="1" applyFont="1" applyFill="1" applyBorder="1" applyAlignment="1" applyProtection="1">
      <alignment horizontal="center"/>
    </xf>
    <xf numFmtId="0" fontId="8" fillId="0" borderId="182" xfId="0" applyNumberFormat="1" applyFont="1" applyFill="1" applyBorder="1" applyAlignment="1" applyProtection="1"/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2" xfId="0" applyFont="1" applyFill="1" applyBorder="1" applyAlignment="1">
      <alignment vertical="top" wrapText="1"/>
    </xf>
    <xf numFmtId="0" fontId="10" fillId="0" borderId="49" xfId="0" applyFont="1" applyFill="1" applyBorder="1" applyAlignment="1"/>
    <xf numFmtId="0" fontId="27" fillId="0" borderId="49" xfId="0" applyFont="1" applyFill="1" applyBorder="1" applyAlignment="1"/>
    <xf numFmtId="0" fontId="6" fillId="0" borderId="42" xfId="0" applyFont="1" applyFill="1" applyBorder="1" applyAlignment="1">
      <alignment vertical="top" wrapText="1"/>
    </xf>
    <xf numFmtId="0" fontId="27" fillId="0" borderId="86" xfId="0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3" borderId="0" xfId="0" applyFont="1" applyFill="1" applyAlignment="1">
      <alignment horizontal="center"/>
    </xf>
    <xf numFmtId="0" fontId="10" fillId="3" borderId="91" xfId="9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3" borderId="45" xfId="9" applyFont="1" applyFill="1" applyBorder="1" applyAlignment="1">
      <alignment vertical="center"/>
    </xf>
    <xf numFmtId="0" fontId="0" fillId="3" borderId="97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98" xfId="0" applyFill="1" applyBorder="1"/>
    <xf numFmtId="0" fontId="0" fillId="3" borderId="94" xfId="0" applyFill="1" applyBorder="1"/>
    <xf numFmtId="0" fontId="0" fillId="0" borderId="0" xfId="0" applyAlignment="1"/>
    <xf numFmtId="0" fontId="11" fillId="0" borderId="0" xfId="0" applyFont="1" applyAlignment="1">
      <alignment horizontal="center"/>
    </xf>
    <xf numFmtId="0" fontId="10" fillId="0" borderId="111" xfId="9" applyFont="1" applyBorder="1" applyAlignment="1">
      <alignment horizontal="center" vertical="center" wrapText="1"/>
    </xf>
    <xf numFmtId="0" fontId="10" fillId="0" borderId="102" xfId="9" applyFont="1" applyBorder="1" applyAlignment="1">
      <alignment horizontal="center" vertical="center" wrapText="1"/>
    </xf>
    <xf numFmtId="0" fontId="10" fillId="0" borderId="100" xfId="9" applyFont="1" applyBorder="1" applyAlignment="1">
      <alignment horizontal="center" vertical="center" wrapText="1"/>
    </xf>
    <xf numFmtId="0" fontId="11" fillId="0" borderId="113" xfId="9" applyFont="1" applyBorder="1" applyAlignment="1">
      <alignment horizontal="center" vertical="center" wrapText="1"/>
    </xf>
    <xf numFmtId="0" fontId="11" fillId="0" borderId="114" xfId="9" applyFont="1" applyBorder="1" applyAlignment="1">
      <alignment horizontal="center" vertical="center" wrapText="1"/>
    </xf>
    <xf numFmtId="0" fontId="11" fillId="0" borderId="115" xfId="9" applyFont="1" applyBorder="1" applyAlignment="1">
      <alignment horizontal="center" vertical="center" wrapText="1"/>
    </xf>
    <xf numFmtId="0" fontId="10" fillId="0" borderId="109" xfId="9" applyFont="1" applyBorder="1" applyAlignment="1">
      <alignment horizontal="center" vertical="center" wrapText="1"/>
    </xf>
    <xf numFmtId="0" fontId="10" fillId="0" borderId="110" xfId="9" applyFont="1" applyBorder="1" applyAlignment="1">
      <alignment horizontal="center" vertical="center" wrapText="1"/>
    </xf>
    <xf numFmtId="0" fontId="10" fillId="0" borderId="101" xfId="9" applyFont="1" applyBorder="1" applyAlignment="1">
      <alignment horizontal="center" vertical="center" wrapText="1"/>
    </xf>
    <xf numFmtId="0" fontId="10" fillId="0" borderId="112" xfId="9" applyFont="1" applyBorder="1" applyAlignment="1">
      <alignment horizontal="center" vertical="center" wrapText="1"/>
    </xf>
    <xf numFmtId="0" fontId="10" fillId="0" borderId="99" xfId="9" applyFont="1" applyBorder="1" applyAlignment="1">
      <alignment horizontal="center" vertical="center" wrapText="1"/>
    </xf>
    <xf numFmtId="0" fontId="0" fillId="0" borderId="42" xfId="0" applyBorder="1" applyAlignment="1"/>
    <xf numFmtId="0" fontId="0" fillId="0" borderId="86" xfId="0" applyBorder="1" applyAlignment="1"/>
    <xf numFmtId="0" fontId="10" fillId="0" borderId="104" xfId="9" applyFont="1" applyBorder="1" applyAlignment="1">
      <alignment horizontal="center" vertical="center" wrapText="1"/>
    </xf>
    <xf numFmtId="0" fontId="10" fillId="0" borderId="105" xfId="9" applyFont="1" applyBorder="1" applyAlignment="1">
      <alignment horizontal="center" vertical="center" wrapText="1"/>
    </xf>
    <xf numFmtId="0" fontId="10" fillId="0" borderId="106" xfId="9" applyFont="1" applyBorder="1" applyAlignment="1">
      <alignment horizontal="center" vertical="center" wrapText="1"/>
    </xf>
    <xf numFmtId="0" fontId="11" fillId="0" borderId="107" xfId="9" applyFont="1" applyBorder="1" applyAlignment="1">
      <alignment horizontal="center" vertical="center" wrapText="1"/>
    </xf>
    <xf numFmtId="0" fontId="11" fillId="0" borderId="103" xfId="9" applyFont="1" applyBorder="1" applyAlignment="1">
      <alignment horizontal="center" vertical="center" wrapText="1"/>
    </xf>
    <xf numFmtId="0" fontId="11" fillId="0" borderId="108" xfId="9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22" xfId="9" applyFont="1" applyBorder="1" applyAlignment="1">
      <alignment horizontal="center" vertical="center" wrapText="1"/>
    </xf>
    <xf numFmtId="0" fontId="10" fillId="0" borderId="57" xfId="9" applyFont="1" applyBorder="1" applyAlignment="1">
      <alignment horizontal="center" vertical="center" wrapText="1"/>
    </xf>
    <xf numFmtId="0" fontId="11" fillId="3" borderId="119" xfId="0" applyNumberFormat="1" applyFont="1" applyFill="1" applyBorder="1" applyAlignment="1" applyProtection="1">
      <alignment horizontal="center" vertical="center" wrapText="1"/>
    </xf>
    <xf numFmtId="0" fontId="11" fillId="3" borderId="118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3" borderId="22" xfId="0" applyNumberFormat="1" applyFont="1" applyFill="1" applyBorder="1" applyAlignment="1" applyProtection="1"/>
    <xf numFmtId="0" fontId="0" fillId="3" borderId="49" xfId="0" applyNumberFormat="1" applyFont="1" applyFill="1" applyBorder="1" applyAlignment="1" applyProtection="1"/>
    <xf numFmtId="0" fontId="10" fillId="3" borderId="22" xfId="0" applyNumberFormat="1" applyFont="1" applyFill="1" applyBorder="1" applyAlignment="1" applyProtection="1">
      <alignment horizontal="center" vertical="center" wrapText="1"/>
    </xf>
    <xf numFmtId="0" fontId="10" fillId="3" borderId="57" xfId="0" applyNumberFormat="1" applyFont="1" applyFill="1" applyBorder="1" applyAlignment="1" applyProtection="1">
      <alignment horizontal="center" vertical="center" wrapText="1"/>
    </xf>
    <xf numFmtId="0" fontId="10" fillId="0" borderId="116" xfId="4" applyFont="1" applyBorder="1" applyAlignment="1">
      <alignment horizontal="center" vertical="top" wrapText="1"/>
    </xf>
    <xf numFmtId="0" fontId="10" fillId="0" borderId="90" xfId="4" applyFont="1" applyBorder="1" applyAlignment="1">
      <alignment horizontal="center" vertical="top" wrapText="1"/>
    </xf>
    <xf numFmtId="0" fontId="10" fillId="0" borderId="98" xfId="4" applyFont="1" applyBorder="1" applyAlignment="1">
      <alignment horizontal="center" vertical="top" wrapText="1"/>
    </xf>
    <xf numFmtId="0" fontId="10" fillId="0" borderId="87" xfId="4" applyFont="1" applyBorder="1" applyAlignment="1">
      <alignment horizontal="center" vertical="top" wrapText="1"/>
    </xf>
    <xf numFmtId="0" fontId="10" fillId="0" borderId="43" xfId="4" applyFont="1" applyBorder="1" applyAlignment="1">
      <alignment horizontal="center" vertical="top"/>
    </xf>
    <xf numFmtId="0" fontId="10" fillId="0" borderId="19" xfId="4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6" fillId="0" borderId="43" xfId="0" applyFont="1" applyBorder="1" applyAlignment="1"/>
    <xf numFmtId="0" fontId="41" fillId="0" borderId="43" xfId="0" applyFont="1" applyBorder="1" applyAlignment="1"/>
    <xf numFmtId="0" fontId="41" fillId="0" borderId="46" xfId="0" applyFont="1" applyBorder="1" applyAlignment="1"/>
    <xf numFmtId="0" fontId="41" fillId="0" borderId="2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153" xfId="0" applyFont="1" applyBorder="1" applyAlignment="1">
      <alignment horizontal="center"/>
    </xf>
    <xf numFmtId="0" fontId="41" fillId="0" borderId="154" xfId="0" applyFont="1" applyBorder="1" applyAlignment="1">
      <alignment horizontal="center"/>
    </xf>
    <xf numFmtId="0" fontId="10" fillId="0" borderId="22" xfId="0" applyFont="1" applyFill="1" applyBorder="1" applyAlignment="1">
      <alignment vertical="top" wrapText="1"/>
    </xf>
    <xf numFmtId="0" fontId="0" fillId="0" borderId="49" xfId="0" applyFont="1" applyFill="1" applyBorder="1" applyAlignment="1">
      <alignment vertical="top" wrapText="1"/>
    </xf>
    <xf numFmtId="0" fontId="0" fillId="0" borderId="57" xfId="0" applyFont="1" applyFill="1" applyBorder="1" applyAlignment="1">
      <alignment vertical="top" wrapText="1"/>
    </xf>
    <xf numFmtId="0" fontId="25" fillId="0" borderId="4" xfId="10" applyFont="1" applyFill="1" applyBorder="1" applyAlignment="1">
      <alignment horizontal="center" vertical="center" wrapText="1"/>
    </xf>
    <xf numFmtId="0" fontId="25" fillId="0" borderId="8" xfId="10" applyFont="1" applyFill="1" applyBorder="1" applyAlignment="1">
      <alignment horizontal="center" vertical="center" wrapText="1"/>
    </xf>
    <xf numFmtId="0" fontId="25" fillId="0" borderId="56" xfId="10" applyFont="1" applyFill="1" applyBorder="1" applyAlignment="1">
      <alignment horizontal="center" vertical="center" wrapText="1"/>
    </xf>
    <xf numFmtId="0" fontId="25" fillId="0" borderId="17" xfId="10" applyFont="1" applyFill="1" applyBorder="1" applyAlignment="1">
      <alignment horizontal="center" vertical="center" wrapText="1"/>
    </xf>
    <xf numFmtId="0" fontId="25" fillId="0" borderId="95" xfId="0" applyFont="1" applyFill="1" applyBorder="1" applyAlignment="1">
      <alignment horizontal="center" vertical="center" wrapText="1"/>
    </xf>
    <xf numFmtId="0" fontId="25" fillId="0" borderId="89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top" wrapText="1"/>
    </xf>
    <xf numFmtId="0" fontId="38" fillId="0" borderId="162" xfId="0" applyNumberFormat="1" applyFont="1" applyFill="1" applyBorder="1" applyAlignment="1" applyProtection="1">
      <alignment horizontal="center" vertical="center" wrapText="1"/>
    </xf>
    <xf numFmtId="0" fontId="38" fillId="0" borderId="164" xfId="0" applyNumberFormat="1" applyFont="1" applyFill="1" applyBorder="1" applyAlignment="1" applyProtection="1">
      <alignment horizontal="center" vertical="center" wrapText="1"/>
    </xf>
    <xf numFmtId="0" fontId="38" fillId="0" borderId="163" xfId="0" applyNumberFormat="1" applyFont="1" applyFill="1" applyBorder="1" applyAlignment="1" applyProtection="1">
      <alignment horizontal="center" vertical="center" wrapText="1"/>
    </xf>
    <xf numFmtId="0" fontId="38" fillId="0" borderId="166" xfId="0" applyNumberFormat="1" applyFont="1" applyFill="1" applyBorder="1" applyAlignment="1" applyProtection="1">
      <alignment horizontal="center" vertical="center"/>
    </xf>
    <xf numFmtId="0" fontId="38" fillId="0" borderId="168" xfId="0" applyNumberFormat="1" applyFont="1" applyFill="1" applyBorder="1" applyAlignment="1" applyProtection="1">
      <alignment horizontal="center" vertical="center"/>
    </xf>
    <xf numFmtId="0" fontId="38" fillId="0" borderId="167" xfId="0" applyNumberFormat="1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37" fillId="0" borderId="0" xfId="0" applyFont="1" applyBorder="1" applyAlignment="1"/>
    <xf numFmtId="0" fontId="37" fillId="0" borderId="0" xfId="0" applyFont="1" applyAlignment="1"/>
    <xf numFmtId="0" fontId="38" fillId="0" borderId="162" xfId="0" applyNumberFormat="1" applyFont="1" applyFill="1" applyBorder="1" applyAlignment="1" applyProtection="1">
      <alignment horizontal="center" vertical="center"/>
    </xf>
    <xf numFmtId="0" fontId="38" fillId="0" borderId="163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131" xfId="0" applyFont="1" applyBorder="1" applyAlignment="1">
      <alignment wrapText="1"/>
    </xf>
    <xf numFmtId="0" fontId="0" fillId="0" borderId="131" xfId="0" applyBorder="1" applyAlignment="1">
      <alignment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6" xfId="0" applyFont="1" applyBorder="1" applyAlignment="1">
      <alignment wrapText="1"/>
    </xf>
    <xf numFmtId="0" fontId="8" fillId="0" borderId="116" xfId="0" applyFont="1" applyBorder="1" applyAlignment="1">
      <alignment horizontal="center" vertical="center" wrapText="1"/>
    </xf>
    <xf numFmtId="0" fontId="8" fillId="0" borderId="96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top" wrapText="1"/>
    </xf>
    <xf numFmtId="0" fontId="0" fillId="0" borderId="94" xfId="0" applyBorder="1" applyAlignment="1">
      <alignment horizontal="center" wrapText="1"/>
    </xf>
    <xf numFmtId="0" fontId="0" fillId="0" borderId="87" xfId="0" applyBorder="1" applyAlignment="1">
      <alignment horizontal="center" wrapText="1"/>
    </xf>
    <xf numFmtId="0" fontId="8" fillId="0" borderId="4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1329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1"/>
    <cellStyle name="Įprastas 4 3 2" xfId="12"/>
    <cellStyle name="Įprastas 4 3_8 -ES projektai" xfId="13"/>
    <cellStyle name="Įprastas 4_5-prpgramos" xfId="7"/>
    <cellStyle name="Įprastas 5" xfId="8"/>
    <cellStyle name="Įprastas 5 10" xfId="36"/>
    <cellStyle name="Įprastas 5 10 2" xfId="621"/>
    <cellStyle name="Įprastas 5 10_8 priedas" xfId="1062"/>
    <cellStyle name="Įprastas 5 11" xfId="37"/>
    <cellStyle name="Įprastas 5 11 2" xfId="765"/>
    <cellStyle name="Įprastas 5 11_8 priedas" xfId="1287"/>
    <cellStyle name="Įprastas 5 12" xfId="477"/>
    <cellStyle name="Įprastas 5 2" xfId="15"/>
    <cellStyle name="Įprastas 5 2 10" xfId="38"/>
    <cellStyle name="Įprastas 5 2 10 2" xfId="766"/>
    <cellStyle name="Įprastas 5 2 10_8 priedas" xfId="1015"/>
    <cellStyle name="Įprastas 5 2 11" xfId="478"/>
    <cellStyle name="Įprastas 5 2 2" xfId="16"/>
    <cellStyle name="Įprastas 5 2 2 2" xfId="26"/>
    <cellStyle name="Įprastas 5 2 2 2 2" xfId="40"/>
    <cellStyle name="Įprastas 5 2 2 2 2 2" xfId="41"/>
    <cellStyle name="Įprastas 5 2 2 2 2 2 2" xfId="42"/>
    <cellStyle name="Įprastas 5 2 2 2 2 2 2 2" xfId="43"/>
    <cellStyle name="Įprastas 5 2 2 2 2 2 2 2 2" xfId="714"/>
    <cellStyle name="Įprastas 5 2 2 2 2 2 2 2_8 priedas" xfId="1061"/>
    <cellStyle name="Įprastas 5 2 2 2 2 2 2 3" xfId="44"/>
    <cellStyle name="Įprastas 5 2 2 2 2 2 2 3 2" xfId="858"/>
    <cellStyle name="Įprastas 5 2 2 2 2 2 2 3_8 priedas" xfId="1286"/>
    <cellStyle name="Įprastas 5 2 2 2 2 2 2 4" xfId="570"/>
    <cellStyle name="Įprastas 5 2 2 2 2 2 2_8 priedas" xfId="1196"/>
    <cellStyle name="Įprastas 5 2 2 2 2 2 3" xfId="45"/>
    <cellStyle name="Įprastas 5 2 2 2 2 2 3 2" xfId="46"/>
    <cellStyle name="Įprastas 5 2 2 2 2 2 3 2 2" xfId="762"/>
    <cellStyle name="Įprastas 5 2 2 2 2 2 3 2_8 priedas" xfId="1014"/>
    <cellStyle name="Įprastas 5 2 2 2 2 2 3 3" xfId="47"/>
    <cellStyle name="Įprastas 5 2 2 2 2 2 3 3 2" xfId="906"/>
    <cellStyle name="Įprastas 5 2 2 2 2 2 3 3_8 priedas" xfId="1240"/>
    <cellStyle name="Įprastas 5 2 2 2 2 2 3 4" xfId="618"/>
    <cellStyle name="Įprastas 5 2 2 2 2 2 3_8 priedas" xfId="1150"/>
    <cellStyle name="Įprastas 5 2 2 2 2 2 4" xfId="48"/>
    <cellStyle name="Įprastas 5 2 2 2 2 2 4 2" xfId="666"/>
    <cellStyle name="Įprastas 5 2 2 2 2 2 4_8 priedas" xfId="1110"/>
    <cellStyle name="Įprastas 5 2 2 2 2 2 5" xfId="49"/>
    <cellStyle name="Įprastas 5 2 2 2 2 2 5 2" xfId="810"/>
    <cellStyle name="Įprastas 5 2 2 2 2 2 5_8 priedas" xfId="973"/>
    <cellStyle name="Įprastas 5 2 2 2 2 2 6" xfId="522"/>
    <cellStyle name="Įprastas 5 2 2 2 2 2_8 priedas" xfId="914"/>
    <cellStyle name="Įprastas 5 2 2 2 2 3" xfId="50"/>
    <cellStyle name="Įprastas 5 2 2 2 2 3 2" xfId="51"/>
    <cellStyle name="Įprastas 5 2 2 2 2 3 2 2" xfId="690"/>
    <cellStyle name="Įprastas 5 2 2 2 2 3 2_8 priedas" xfId="926"/>
    <cellStyle name="Įprastas 5 2 2 2 2 3 3" xfId="52"/>
    <cellStyle name="Įprastas 5 2 2 2 2 3 3 2" xfId="834"/>
    <cellStyle name="Įprastas 5 2 2 2 2 3 3_8 priedas" xfId="925"/>
    <cellStyle name="Įprastas 5 2 2 2 2 3 4" xfId="546"/>
    <cellStyle name="Įprastas 5 2 2 2 2 3_8 priedas" xfId="913"/>
    <cellStyle name="Įprastas 5 2 2 2 2 4" xfId="53"/>
    <cellStyle name="Įprastas 5 2 2 2 2 4 2" xfId="54"/>
    <cellStyle name="Įprastas 5 2 2 2 2 4 2 2" xfId="738"/>
    <cellStyle name="Įprastas 5 2 2 2 2 4 2_8 priedas" xfId="1280"/>
    <cellStyle name="Įprastas 5 2 2 2 2 4 3" xfId="55"/>
    <cellStyle name="Įprastas 5 2 2 2 2 4 3 2" xfId="882"/>
    <cellStyle name="Įprastas 5 2 2 2 2 4 3_8 priedas" xfId="1144"/>
    <cellStyle name="Įprastas 5 2 2 2 2 4 4" xfId="594"/>
    <cellStyle name="Įprastas 5 2 2 2 2 4_8 priedas" xfId="909"/>
    <cellStyle name="Įprastas 5 2 2 2 2 5" xfId="56"/>
    <cellStyle name="Įprastas 5 2 2 2 2 5 2" xfId="642"/>
    <cellStyle name="Įprastas 5 2 2 2 2 5_8 priedas" xfId="1008"/>
    <cellStyle name="Įprastas 5 2 2 2 2 6" xfId="57"/>
    <cellStyle name="Įprastas 5 2 2 2 2 6 2" xfId="786"/>
    <cellStyle name="Įprastas 5 2 2 2 2 6_8 priedas" xfId="1234"/>
    <cellStyle name="Įprastas 5 2 2 2 2 7" xfId="498"/>
    <cellStyle name="Įprastas 5 2 2 2 2_8 priedas" xfId="974"/>
    <cellStyle name="Įprastas 5 2 2 2 3" xfId="58"/>
    <cellStyle name="Įprastas 5 2 2 2 3 2" xfId="59"/>
    <cellStyle name="Įprastas 5 2 2 2 3 2 2" xfId="60"/>
    <cellStyle name="Įprastas 5 2 2 2 3 2 2 2" xfId="702"/>
    <cellStyle name="Įprastas 5 2 2 2 3 2 2_8 priedas" xfId="1215"/>
    <cellStyle name="Įprastas 5 2 2 2 3 2 3" xfId="61"/>
    <cellStyle name="Įprastas 5 2 2 2 3 2 3 2" xfId="846"/>
    <cellStyle name="Įprastas 5 2 2 2 3 2 3_8 priedas" xfId="1081"/>
    <cellStyle name="Įprastas 5 2 2 2 3 2 4" xfId="558"/>
    <cellStyle name="Įprastas 5 2 2 2 3 2_8 priedas" xfId="967"/>
    <cellStyle name="Įprastas 5 2 2 2 3 3" xfId="62"/>
    <cellStyle name="Įprastas 5 2 2 2 3 3 2" xfId="63"/>
    <cellStyle name="Įprastas 5 2 2 2 3 3 2 2" xfId="750"/>
    <cellStyle name="Įprastas 5 2 2 2 3 3 2_8 priedas" xfId="1169"/>
    <cellStyle name="Įprastas 5 2 2 2 3 3 3" xfId="64"/>
    <cellStyle name="Įprastas 5 2 2 2 3 3 3 2" xfId="894"/>
    <cellStyle name="Įprastas 5 2 2 2 3 3 3_8 priedas" xfId="1033"/>
    <cellStyle name="Įprastas 5 2 2 2 3 3 4" xfId="606"/>
    <cellStyle name="Įprastas 5 2 2 2 3 3_8 priedas" xfId="1306"/>
    <cellStyle name="Įprastas 5 2 2 2 3 4" xfId="65"/>
    <cellStyle name="Įprastas 5 2 2 2 3 4 2" xfId="654"/>
    <cellStyle name="Įprastas 5 2 2 2 3 4_8 priedas" xfId="1257"/>
    <cellStyle name="Įprastas 5 2 2 2 3 5" xfId="66"/>
    <cellStyle name="Įprastas 5 2 2 2 3 5 2" xfId="798"/>
    <cellStyle name="Įprastas 5 2 2 2 3 5_8 priedas" xfId="1121"/>
    <cellStyle name="Įprastas 5 2 2 2 3 6" xfId="510"/>
    <cellStyle name="Įprastas 5 2 2 2 3_8 priedas" xfId="1104"/>
    <cellStyle name="Įprastas 5 2 2 2 4" xfId="67"/>
    <cellStyle name="Įprastas 5 2 2 2 4 2" xfId="68"/>
    <cellStyle name="Įprastas 5 2 2 2 4 2 2" xfId="678"/>
    <cellStyle name="Įprastas 5 2 2 2 4 2_8 priedas" xfId="944"/>
    <cellStyle name="Įprastas 5 2 2 2 4 3" xfId="69"/>
    <cellStyle name="Įprastas 5 2 2 2 4 3 2" xfId="822"/>
    <cellStyle name="Įprastas 5 2 2 2 4 3_8 priedas" xfId="1203"/>
    <cellStyle name="Įprastas 5 2 2 2 4 4" xfId="534"/>
    <cellStyle name="Įprastas 5 2 2 2 4_8 priedas" xfId="985"/>
    <cellStyle name="Įprastas 5 2 2 2 5" xfId="70"/>
    <cellStyle name="Įprastas 5 2 2 2 5 2" xfId="71"/>
    <cellStyle name="Įprastas 5 2 2 2 5 2 2" xfId="726"/>
    <cellStyle name="Įprastas 5 2 2 2 5 2_8 priedas" xfId="1294"/>
    <cellStyle name="Įprastas 5 2 2 2 5 3" xfId="72"/>
    <cellStyle name="Įprastas 5 2 2 2 5 3 2" xfId="870"/>
    <cellStyle name="Įprastas 5 2 2 2 5 3_8 priedas" xfId="1157"/>
    <cellStyle name="Įprastas 5 2 2 2 5 4" xfId="582"/>
    <cellStyle name="Įprastas 5 2 2 2 5_8 priedas" xfId="1069"/>
    <cellStyle name="Įprastas 5 2 2 2 6" xfId="73"/>
    <cellStyle name="Įprastas 5 2 2 2 6 2" xfId="630"/>
    <cellStyle name="Įprastas 5 2 2 2 6_8 priedas" xfId="1022"/>
    <cellStyle name="Įprastas 5 2 2 2 7" xfId="74"/>
    <cellStyle name="Įprastas 5 2 2 2 7 2" xfId="774"/>
    <cellStyle name="Įprastas 5 2 2 2 7_8 priedas" xfId="1247"/>
    <cellStyle name="Įprastas 5 2 2 2 8" xfId="486"/>
    <cellStyle name="Įprastas 5 2 2 2_8 priedas" xfId="39"/>
    <cellStyle name="Įprastas 5 2 2 3" xfId="75"/>
    <cellStyle name="Įprastas 5 2 2 3 2" xfId="76"/>
    <cellStyle name="Įprastas 5 2 2 3 2 2" xfId="77"/>
    <cellStyle name="Įprastas 5 2 2 3 2 2 2" xfId="78"/>
    <cellStyle name="Įprastas 5 2 2 3 2 2 2 2" xfId="707"/>
    <cellStyle name="Įprastas 5 2 2 3 2 2 2_8 priedas" xfId="1318"/>
    <cellStyle name="Įprastas 5 2 2 3 2 2 3" xfId="79"/>
    <cellStyle name="Įprastas 5 2 2 3 2 2 3 2" xfId="851"/>
    <cellStyle name="Įprastas 5 2 2 3 2 2 3_8 priedas" xfId="1181"/>
    <cellStyle name="Įprastas 5 2 2 3 2 2 4" xfId="563"/>
    <cellStyle name="Įprastas 5 2 2 3 2 2_8 priedas" xfId="1093"/>
    <cellStyle name="Įprastas 5 2 2 3 2 3" xfId="80"/>
    <cellStyle name="Įprastas 5 2 2 3 2 3 2" xfId="81"/>
    <cellStyle name="Įprastas 5 2 2 3 2 3 2 2" xfId="755"/>
    <cellStyle name="Įprastas 5 2 2 3 2 3 2_8 priedas" xfId="1269"/>
    <cellStyle name="Įprastas 5 2 2 3 2 3 3" xfId="82"/>
    <cellStyle name="Įprastas 5 2 2 3 2 3 3 2" xfId="899"/>
    <cellStyle name="Įprastas 5 2 2 3 2 3 3_8 priedas" xfId="1133"/>
    <cellStyle name="Įprastas 5 2 2 3 2 3 4" xfId="611"/>
    <cellStyle name="Įprastas 5 2 2 3 2 3_8 priedas" xfId="1045"/>
    <cellStyle name="Įprastas 5 2 2 3 2 4" xfId="83"/>
    <cellStyle name="Įprastas 5 2 2 3 2 4 2" xfId="659"/>
    <cellStyle name="Įprastas 5 2 2 3 2 4_8 priedas" xfId="997"/>
    <cellStyle name="Įprastas 5 2 2 3 2 5" xfId="84"/>
    <cellStyle name="Įprastas 5 2 2 3 2 5 2" xfId="803"/>
    <cellStyle name="Įprastas 5 2 2 3 2 5_8 priedas" xfId="956"/>
    <cellStyle name="Įprastas 5 2 2 3 2 6" xfId="515"/>
    <cellStyle name="Įprastas 5 2 2 3 2_8 priedas" xfId="1227"/>
    <cellStyle name="Įprastas 5 2 2 3 3" xfId="85"/>
    <cellStyle name="Įprastas 5 2 2 3 3 2" xfId="86"/>
    <cellStyle name="Įprastas 5 2 2 3 3 2 2" xfId="683"/>
    <cellStyle name="Įprastas 5 2 2 3 3 2_8 priedas" xfId="943"/>
    <cellStyle name="Įprastas 5 2 2 3 3 3" xfId="87"/>
    <cellStyle name="Įprastas 5 2 2 3 3 3 2" xfId="827"/>
    <cellStyle name="Įprastas 5 2 2 3 3 3_8 priedas" xfId="1197"/>
    <cellStyle name="Įprastas 5 2 2 3 3 4" xfId="539"/>
    <cellStyle name="Įprastas 5 2 2 3 3_8 priedas" xfId="927"/>
    <cellStyle name="Įprastas 5 2 2 3 4" xfId="88"/>
    <cellStyle name="Įprastas 5 2 2 3 4 2" xfId="89"/>
    <cellStyle name="Įprastas 5 2 2 3 4 2 2" xfId="731"/>
    <cellStyle name="Įprastas 5 2 2 3 4 2_8 priedas" xfId="1288"/>
    <cellStyle name="Įprastas 5 2 2 3 4 3" xfId="90"/>
    <cellStyle name="Įprastas 5 2 2 3 4 3 2" xfId="875"/>
    <cellStyle name="Įprastas 5 2 2 3 4 3_8 priedas" xfId="1151"/>
    <cellStyle name="Įprastas 5 2 2 3 4 4" xfId="587"/>
    <cellStyle name="Įprastas 5 2 2 3 4_8 priedas" xfId="1063"/>
    <cellStyle name="Įprastas 5 2 2 3 5" xfId="91"/>
    <cellStyle name="Įprastas 5 2 2 3 5 2" xfId="635"/>
    <cellStyle name="Įprastas 5 2 2 3 5_8 priedas" xfId="1016"/>
    <cellStyle name="Įprastas 5 2 2 3 6" xfId="92"/>
    <cellStyle name="Įprastas 5 2 2 3 6 2" xfId="779"/>
    <cellStyle name="Įprastas 5 2 2 3 6_8 priedas" xfId="1241"/>
    <cellStyle name="Įprastas 5 2 2 3 7" xfId="491"/>
    <cellStyle name="Įprastas 5 2 2 3_8 priedas" xfId="981"/>
    <cellStyle name="Įprastas 5 2 2 4" xfId="93"/>
    <cellStyle name="Įprastas 5 2 2 4 2" xfId="94"/>
    <cellStyle name="Įprastas 5 2 2 4 2 2" xfId="95"/>
    <cellStyle name="Įprastas 5 2 2 4 2 2 2" xfId="695"/>
    <cellStyle name="Įprastas 5 2 2 4 2 2_8 priedas" xfId="1221"/>
    <cellStyle name="Įprastas 5 2 2 4 2 3" xfId="96"/>
    <cellStyle name="Įprastas 5 2 2 4 2 3 2" xfId="839"/>
    <cellStyle name="Įprastas 5 2 2 4 2 3_8 priedas" xfId="1087"/>
    <cellStyle name="Įprastas 5 2 2 4 2 4" xfId="551"/>
    <cellStyle name="Įprastas 5 2 2 4 2_8 priedas" xfId="975"/>
    <cellStyle name="Įprastas 5 2 2 4 3" xfId="97"/>
    <cellStyle name="Įprastas 5 2 2 4 3 2" xfId="98"/>
    <cellStyle name="Įprastas 5 2 2 4 3 2 2" xfId="743"/>
    <cellStyle name="Įprastas 5 2 2 4 3 2_8 priedas" xfId="1175"/>
    <cellStyle name="Įprastas 5 2 2 4 3 3" xfId="99"/>
    <cellStyle name="Įprastas 5 2 2 4 3 3 2" xfId="887"/>
    <cellStyle name="Įprastas 5 2 2 4 3 3_8 priedas" xfId="1039"/>
    <cellStyle name="Įprastas 5 2 2 4 3 4" xfId="599"/>
    <cellStyle name="Įprastas 5 2 2 4 3_8 priedas" xfId="1312"/>
    <cellStyle name="Įprastas 5 2 2 4 4" xfId="100"/>
    <cellStyle name="Įprastas 5 2 2 4 4 2" xfId="647"/>
    <cellStyle name="Įprastas 5 2 2 4 4_8 priedas" xfId="1263"/>
    <cellStyle name="Įprastas 5 2 2 4 5" xfId="101"/>
    <cellStyle name="Įprastas 5 2 2 4 5 2" xfId="791"/>
    <cellStyle name="Įprastas 5 2 2 4 5_8 priedas" xfId="1127"/>
    <cellStyle name="Įprastas 5 2 2 4 6" xfId="503"/>
    <cellStyle name="Įprastas 5 2 2 4_8 priedas" xfId="1111"/>
    <cellStyle name="Įprastas 5 2 2 5" xfId="102"/>
    <cellStyle name="Įprastas 5 2 2 5 2" xfId="103"/>
    <cellStyle name="Įprastas 5 2 2 5 2 2" xfId="671"/>
    <cellStyle name="Įprastas 5 2 2 5 2_8 priedas" xfId="950"/>
    <cellStyle name="Įprastas 5 2 2 5 3" xfId="104"/>
    <cellStyle name="Įprastas 5 2 2 5 3 2" xfId="815"/>
    <cellStyle name="Įprastas 5 2 2 5 3_8 priedas" xfId="1209"/>
    <cellStyle name="Įprastas 5 2 2 5 4" xfId="527"/>
    <cellStyle name="Įprastas 5 2 2 5_8 priedas" xfId="991"/>
    <cellStyle name="Įprastas 5 2 2 6" xfId="105"/>
    <cellStyle name="Įprastas 5 2 2 6 2" xfId="106"/>
    <cellStyle name="Įprastas 5 2 2 6 2 2" xfId="719"/>
    <cellStyle name="Įprastas 5 2 2 6 2_8 priedas" xfId="1300"/>
    <cellStyle name="Įprastas 5 2 2 6 3" xfId="107"/>
    <cellStyle name="Įprastas 5 2 2 6 3 2" xfId="863"/>
    <cellStyle name="Įprastas 5 2 2 6 3_8 priedas" xfId="1163"/>
    <cellStyle name="Įprastas 5 2 2 6 4" xfId="575"/>
    <cellStyle name="Įprastas 5 2 2 6_8 priedas" xfId="1075"/>
    <cellStyle name="Įprastas 5 2 2 7" xfId="108"/>
    <cellStyle name="Įprastas 5 2 2 7 2" xfId="623"/>
    <cellStyle name="Įprastas 5 2 2 7_8 priedas" xfId="1028"/>
    <cellStyle name="Įprastas 5 2 2 8" xfId="109"/>
    <cellStyle name="Įprastas 5 2 2 8 2" xfId="767"/>
    <cellStyle name="Įprastas 5 2 2 8_8 priedas" xfId="1253"/>
    <cellStyle name="Įprastas 5 2 2 9" xfId="479"/>
    <cellStyle name="Įprastas 5 2 2_8 priedas" xfId="29"/>
    <cellStyle name="Įprastas 5 2 3" xfId="17"/>
    <cellStyle name="Įprastas 5 2 3 2" xfId="28"/>
    <cellStyle name="Įprastas 5 2 3 2 2" xfId="111"/>
    <cellStyle name="Įprastas 5 2 3 2 2 2" xfId="112"/>
    <cellStyle name="Įprastas 5 2 3 2 2 2 2" xfId="113"/>
    <cellStyle name="Įprastas 5 2 3 2 2 2 2 2" xfId="114"/>
    <cellStyle name="Įprastas 5 2 3 2 2 2 2 2 2" xfId="716"/>
    <cellStyle name="Įprastas 5 2 3 2 2 2 2 2_8 priedas" xfId="1051"/>
    <cellStyle name="Įprastas 5 2 3 2 2 2 2 3" xfId="115"/>
    <cellStyle name="Įprastas 5 2 3 2 2 2 2 3 2" xfId="860"/>
    <cellStyle name="Įprastas 5 2 3 2 2 2 2 3_8 priedas" xfId="1275"/>
    <cellStyle name="Įprastas 5 2 3 2 2 2 2 4" xfId="572"/>
    <cellStyle name="Įprastas 5 2 3 2 2 2 2_8 priedas" xfId="1187"/>
    <cellStyle name="Įprastas 5 2 3 2 2 2 3" xfId="116"/>
    <cellStyle name="Įprastas 5 2 3 2 2 2 3 2" xfId="117"/>
    <cellStyle name="Įprastas 5 2 3 2 2 2 3 2 2" xfId="764"/>
    <cellStyle name="Įprastas 5 2 3 2 2 2 3 2_8 priedas" xfId="1003"/>
    <cellStyle name="Įprastas 5 2 3 2 2 2 3 3" xfId="118"/>
    <cellStyle name="Įprastas 5 2 3 2 2 2 3 3 2" xfId="908"/>
    <cellStyle name="Įprastas 5 2 3 2 2 2 3 3_8 priedas" xfId="962"/>
    <cellStyle name="Įprastas 5 2 3 2 2 2 3 4" xfId="620"/>
    <cellStyle name="Įprastas 5 2 3 2 2 2 3_8 priedas" xfId="1139"/>
    <cellStyle name="Įprastas 5 2 3 2 2 2 4" xfId="119"/>
    <cellStyle name="Įprastas 5 2 3 2 2 2 4 2" xfId="668"/>
    <cellStyle name="Įprastas 5 2 3 2 2 2 4_8 priedas" xfId="933"/>
    <cellStyle name="Įprastas 5 2 3 2 2 2 5" xfId="120"/>
    <cellStyle name="Įprastas 5 2 3 2 2 2 5 2" xfId="812"/>
    <cellStyle name="Įprastas 5 2 3 2 2 2 5_8 priedas" xfId="916"/>
    <cellStyle name="Įprastas 5 2 3 2 2 2 6" xfId="524"/>
    <cellStyle name="Įprastas 5 2 3 2 2 2_8 priedas" xfId="1324"/>
    <cellStyle name="Įprastas 5 2 3 2 2 3" xfId="121"/>
    <cellStyle name="Įprastas 5 2 3 2 2 3 2" xfId="122"/>
    <cellStyle name="Įprastas 5 2 3 2 2 3 2 2" xfId="692"/>
    <cellStyle name="Įprastas 5 2 3 2 2 3 2_8 priedas" xfId="1195"/>
    <cellStyle name="Įprastas 5 2 3 2 2 3 3" xfId="123"/>
    <cellStyle name="Įprastas 5 2 3 2 2 3 3 2" xfId="836"/>
    <cellStyle name="Įprastas 5 2 3 2 2 3 3_8 priedas" xfId="1060"/>
    <cellStyle name="Įprastas 5 2 3 2 2 3 4" xfId="548"/>
    <cellStyle name="Įprastas 5 2 3 2 2 3_8 priedas" xfId="924"/>
    <cellStyle name="Įprastas 5 2 3 2 2 4" xfId="124"/>
    <cellStyle name="Įprastas 5 2 3 2 2 4 2" xfId="125"/>
    <cellStyle name="Įprastas 5 2 3 2 2 4 2 2" xfId="740"/>
    <cellStyle name="Įprastas 5 2 3 2 2 4 2_8 priedas" xfId="1149"/>
    <cellStyle name="Įprastas 5 2 3 2 2 4 3" xfId="126"/>
    <cellStyle name="Įprastas 5 2 3 2 2 4 3 2" xfId="884"/>
    <cellStyle name="Įprastas 5 2 3 2 2 4 3_8 priedas" xfId="1013"/>
    <cellStyle name="Įprastas 5 2 3 2 2 4 4" xfId="596"/>
    <cellStyle name="Įprastas 5 2 3 2 2 4_8 priedas" xfId="1285"/>
    <cellStyle name="Įprastas 5 2 3 2 2 5" xfId="127"/>
    <cellStyle name="Įprastas 5 2 3 2 2 5 2" xfId="644"/>
    <cellStyle name="Įprastas 5 2 3 2 2 5_8 priedas" xfId="1239"/>
    <cellStyle name="Įprastas 5 2 3 2 2 6" xfId="128"/>
    <cellStyle name="Įprastas 5 2 3 2 2 6 2" xfId="788"/>
    <cellStyle name="Įprastas 5 2 3 2 2 6_8 priedas" xfId="1109"/>
    <cellStyle name="Įprastas 5 2 3 2 2 7" xfId="500"/>
    <cellStyle name="Įprastas 5 2 3 2 2_8 priedas" xfId="1099"/>
    <cellStyle name="Įprastas 5 2 3 2 3" xfId="129"/>
    <cellStyle name="Įprastas 5 2 3 2 3 2" xfId="130"/>
    <cellStyle name="Įprastas 5 2 3 2 3 2 2" xfId="131"/>
    <cellStyle name="Įprastas 5 2 3 2 3 2 2 2" xfId="704"/>
    <cellStyle name="Įprastas 5 2 3 2 3 2 2_8 priedas" xfId="1086"/>
    <cellStyle name="Įprastas 5 2 3 2 3 2 3" xfId="132"/>
    <cellStyle name="Įprastas 5 2 3 2 3 2 3 2" xfId="848"/>
    <cellStyle name="Įprastas 5 2 3 2 3 2 3_8 priedas" xfId="1311"/>
    <cellStyle name="Įprastas 5 2 3 2 3 2 4" xfId="560"/>
    <cellStyle name="Įprastas 5 2 3 2 3 2_8 priedas" xfId="1220"/>
    <cellStyle name="Įprastas 5 2 3 2 3 3" xfId="133"/>
    <cellStyle name="Įprastas 5 2 3 2 3 3 2" xfId="134"/>
    <cellStyle name="Įprastas 5 2 3 2 3 3 2 2" xfId="752"/>
    <cellStyle name="Įprastas 5 2 3 2 3 3 2_8 priedas" xfId="1038"/>
    <cellStyle name="Įprastas 5 2 3 2 3 3 3" xfId="135"/>
    <cellStyle name="Įprastas 5 2 3 2 3 3 3 2" xfId="896"/>
    <cellStyle name="Įprastas 5 2 3 2 3 3 3_8 priedas" xfId="1262"/>
    <cellStyle name="Įprastas 5 2 3 2 3 3 4" xfId="608"/>
    <cellStyle name="Įprastas 5 2 3 2 3 3_8 priedas" xfId="1174"/>
    <cellStyle name="Įprastas 5 2 3 2 3 4" xfId="136"/>
    <cellStyle name="Įprastas 5 2 3 2 3 4 2" xfId="656"/>
    <cellStyle name="Įprastas 5 2 3 2 3 4_8 priedas" xfId="1126"/>
    <cellStyle name="Įprastas 5 2 3 2 3 5" xfId="137"/>
    <cellStyle name="Įprastas 5 2 3 2 3 5 2" xfId="800"/>
    <cellStyle name="Įprastas 5 2 3 2 3 5_8 priedas" xfId="990"/>
    <cellStyle name="Įprastas 5 2 3 2 3 6" xfId="512"/>
    <cellStyle name="Įprastas 5 2 3 2 3_8 priedas" xfId="972"/>
    <cellStyle name="Įprastas 5 2 3 2 4" xfId="138"/>
    <cellStyle name="Įprastas 5 2 3 2 4 2" xfId="139"/>
    <cellStyle name="Įprastas 5 2 3 2 4 2 2" xfId="680"/>
    <cellStyle name="Įprastas 5 2 3 2 4 2_8 priedas" xfId="1208"/>
    <cellStyle name="Įprastas 5 2 3 2 4 3" xfId="140"/>
    <cellStyle name="Įprastas 5 2 3 2 4 3 2" xfId="824"/>
    <cellStyle name="Įprastas 5 2 3 2 4 3_8 priedas" xfId="1074"/>
    <cellStyle name="Įprastas 5 2 3 2 4 4" xfId="536"/>
    <cellStyle name="Įprastas 5 2 3 2 4_8 priedas" xfId="949"/>
    <cellStyle name="Įprastas 5 2 3 2 5" xfId="141"/>
    <cellStyle name="Įprastas 5 2 3 2 5 2" xfId="142"/>
    <cellStyle name="Įprastas 5 2 3 2 5 2 2" xfId="728"/>
    <cellStyle name="Įprastas 5 2 3 2 5 2_8 priedas" xfId="1162"/>
    <cellStyle name="Įprastas 5 2 3 2 5 3" xfId="143"/>
    <cellStyle name="Įprastas 5 2 3 2 5 3 2" xfId="872"/>
    <cellStyle name="Įprastas 5 2 3 2 5 3_8 priedas" xfId="1027"/>
    <cellStyle name="Įprastas 5 2 3 2 5 4" xfId="584"/>
    <cellStyle name="Įprastas 5 2 3 2 5_8 priedas" xfId="1299"/>
    <cellStyle name="Įprastas 5 2 3 2 6" xfId="144"/>
    <cellStyle name="Įprastas 5 2 3 2 6 2" xfId="632"/>
    <cellStyle name="Įprastas 5 2 3 2 6_8 priedas" xfId="1252"/>
    <cellStyle name="Įprastas 5 2 3 2 7" xfId="145"/>
    <cellStyle name="Įprastas 5 2 3 2 7 2" xfId="776"/>
    <cellStyle name="Įprastas 5 2 3 2 7_8 priedas" xfId="1118"/>
    <cellStyle name="Įprastas 5 2 3 2 8" xfId="488"/>
    <cellStyle name="Įprastas 5 2 3 2_8 priedas" xfId="110"/>
    <cellStyle name="Įprastas 5 2 3 3" xfId="146"/>
    <cellStyle name="Įprastas 5 2 3 3 2" xfId="147"/>
    <cellStyle name="Įprastas 5 2 3 3 2 2" xfId="148"/>
    <cellStyle name="Įprastas 5 2 3 3 2 2 2" xfId="149"/>
    <cellStyle name="Įprastas 5 2 3 3 2 2 2 2" xfId="708"/>
    <cellStyle name="Įprastas 5 2 3 3 2 2 2_8 priedas" xfId="1186"/>
    <cellStyle name="Įprastas 5 2 3 3 2 2 3" xfId="150"/>
    <cellStyle name="Įprastas 5 2 3 3 2 2 3 2" xfId="852"/>
    <cellStyle name="Įprastas 5 2 3 3 2 2 3_8 priedas" xfId="1050"/>
    <cellStyle name="Įprastas 5 2 3 3 2 2 4" xfId="564"/>
    <cellStyle name="Įprastas 5 2 3 3 2 2_8 priedas" xfId="1323"/>
    <cellStyle name="Įprastas 5 2 3 3 2 3" xfId="151"/>
    <cellStyle name="Įprastas 5 2 3 3 2 3 2" xfId="152"/>
    <cellStyle name="Įprastas 5 2 3 3 2 3 2 2" xfId="756"/>
    <cellStyle name="Įprastas 5 2 3 3 2 3 2_8 priedas" xfId="1138"/>
    <cellStyle name="Įprastas 5 2 3 3 2 3 3" xfId="153"/>
    <cellStyle name="Įprastas 5 2 3 3 2 3 3 2" xfId="900"/>
    <cellStyle name="Įprastas 5 2 3 3 2 3 3_8 priedas" xfId="1002"/>
    <cellStyle name="Įprastas 5 2 3 3 2 3 4" xfId="612"/>
    <cellStyle name="Įprastas 5 2 3 3 2 3_8 priedas" xfId="1274"/>
    <cellStyle name="Įprastas 5 2 3 3 2 4" xfId="154"/>
    <cellStyle name="Įprastas 5 2 3 3 2 4 2" xfId="660"/>
    <cellStyle name="Įprastas 5 2 3 3 2 4_8 priedas" xfId="961"/>
    <cellStyle name="Įprastas 5 2 3 3 2 5" xfId="155"/>
    <cellStyle name="Įprastas 5 2 3 3 2 5 2" xfId="804"/>
    <cellStyle name="Įprastas 5 2 3 3 2 5_8 priedas" xfId="932"/>
    <cellStyle name="Įprastas 5 2 3 3 2 6" xfId="516"/>
    <cellStyle name="Įprastas 5 2 3 3 2_8 priedas" xfId="1098"/>
    <cellStyle name="Įprastas 5 2 3 3 3" xfId="156"/>
    <cellStyle name="Įprastas 5 2 3 3 3 2" xfId="157"/>
    <cellStyle name="Įprastas 5 2 3 3 3 2 2" xfId="684"/>
    <cellStyle name="Įprastas 5 2 3 3 3 2_8 priedas" xfId="1201"/>
    <cellStyle name="Įprastas 5 2 3 3 3 3" xfId="158"/>
    <cellStyle name="Įprastas 5 2 3 3 3 3 2" xfId="828"/>
    <cellStyle name="Įprastas 5 2 3 3 3 3_8 priedas" xfId="1067"/>
    <cellStyle name="Įprastas 5 2 3 3 3 4" xfId="540"/>
    <cellStyle name="Įprastas 5 2 3 3 3_8 priedas" xfId="942"/>
    <cellStyle name="Įprastas 5 2 3 3 4" xfId="159"/>
    <cellStyle name="Įprastas 5 2 3 3 4 2" xfId="160"/>
    <cellStyle name="Įprastas 5 2 3 3 4 2 2" xfId="732"/>
    <cellStyle name="Įprastas 5 2 3 3 4 2_8 priedas" xfId="1155"/>
    <cellStyle name="Įprastas 5 2 3 3 4 3" xfId="161"/>
    <cellStyle name="Įprastas 5 2 3 3 4 3 2" xfId="876"/>
    <cellStyle name="Įprastas 5 2 3 3 4 3_8 priedas" xfId="1020"/>
    <cellStyle name="Įprastas 5 2 3 3 4 4" xfId="588"/>
    <cellStyle name="Įprastas 5 2 3 3 4_8 priedas" xfId="1292"/>
    <cellStyle name="Įprastas 5 2 3 3 5" xfId="162"/>
    <cellStyle name="Įprastas 5 2 3 3 5 2" xfId="636"/>
    <cellStyle name="Įprastas 5 2 3 3 5_8 priedas" xfId="1245"/>
    <cellStyle name="Įprastas 5 2 3 3 6" xfId="163"/>
    <cellStyle name="Įprastas 5 2 3 3 6 2" xfId="780"/>
    <cellStyle name="Įprastas 5 2 3 3 6_8 priedas" xfId="1115"/>
    <cellStyle name="Įprastas 5 2 3 3 7" xfId="492"/>
    <cellStyle name="Įprastas 5 2 3 3_8 priedas" xfId="1232"/>
    <cellStyle name="Įprastas 5 2 3 4" xfId="164"/>
    <cellStyle name="Įprastas 5 2 3 4 2" xfId="165"/>
    <cellStyle name="Įprastas 5 2 3 4 2 2" xfId="166"/>
    <cellStyle name="Įprastas 5 2 3 4 2 2 2" xfId="696"/>
    <cellStyle name="Įprastas 5 2 3 4 2 2_8 priedas" xfId="1091"/>
    <cellStyle name="Įprastas 5 2 3 4 2 3" xfId="167"/>
    <cellStyle name="Įprastas 5 2 3 4 2 3 2" xfId="840"/>
    <cellStyle name="Įprastas 5 2 3 4 2 3_8 priedas" xfId="1316"/>
    <cellStyle name="Įprastas 5 2 3 4 2 4" xfId="552"/>
    <cellStyle name="Įprastas 5 2 3 4 2_8 priedas" xfId="1225"/>
    <cellStyle name="Įprastas 5 2 3 4 3" xfId="168"/>
    <cellStyle name="Įprastas 5 2 3 4 3 2" xfId="169"/>
    <cellStyle name="Įprastas 5 2 3 4 3 2 2" xfId="744"/>
    <cellStyle name="Įprastas 5 2 3 4 3 2_8 priedas" xfId="1043"/>
    <cellStyle name="Įprastas 5 2 3 4 3 3" xfId="170"/>
    <cellStyle name="Įprastas 5 2 3 4 3 3 2" xfId="888"/>
    <cellStyle name="Įprastas 5 2 3 4 3 3_8 priedas" xfId="1267"/>
    <cellStyle name="Įprastas 5 2 3 4 3 4" xfId="600"/>
    <cellStyle name="Įprastas 5 2 3 4 3_8 priedas" xfId="1179"/>
    <cellStyle name="Įprastas 5 2 3 4 4" xfId="171"/>
    <cellStyle name="Įprastas 5 2 3 4 4 2" xfId="648"/>
    <cellStyle name="Įprastas 5 2 3 4 4_8 priedas" xfId="1131"/>
    <cellStyle name="Įprastas 5 2 3 4 5" xfId="172"/>
    <cellStyle name="Įprastas 5 2 3 4 5 2" xfId="792"/>
    <cellStyle name="Įprastas 5 2 3 4 5_8 priedas" xfId="995"/>
    <cellStyle name="Įprastas 5 2 3 4 6" xfId="504"/>
    <cellStyle name="Įprastas 5 2 3 4_8 priedas" xfId="979"/>
    <cellStyle name="Įprastas 5 2 3 5" xfId="173"/>
    <cellStyle name="Įprastas 5 2 3 5 2" xfId="174"/>
    <cellStyle name="Įprastas 5 2 3 5 2 2" xfId="672"/>
    <cellStyle name="Įprastas 5 2 3 5 2_8 priedas" xfId="1213"/>
    <cellStyle name="Įprastas 5 2 3 5 3" xfId="175"/>
    <cellStyle name="Įprastas 5 2 3 5 3 2" xfId="816"/>
    <cellStyle name="Įprastas 5 2 3 5 3_8 priedas" xfId="1079"/>
    <cellStyle name="Įprastas 5 2 3 5 4" xfId="528"/>
    <cellStyle name="Įprastas 5 2 3 5_8 priedas" xfId="954"/>
    <cellStyle name="Įprastas 5 2 3 6" xfId="176"/>
    <cellStyle name="Įprastas 5 2 3 6 2" xfId="177"/>
    <cellStyle name="Įprastas 5 2 3 6 2 2" xfId="720"/>
    <cellStyle name="Įprastas 5 2 3 6 2_8 priedas" xfId="1167"/>
    <cellStyle name="Įprastas 5 2 3 6 3" xfId="178"/>
    <cellStyle name="Įprastas 5 2 3 6 3 2" xfId="864"/>
    <cellStyle name="Įprastas 5 2 3 6 3_8 priedas" xfId="1031"/>
    <cellStyle name="Įprastas 5 2 3 6 4" xfId="576"/>
    <cellStyle name="Įprastas 5 2 3 6_8 priedas" xfId="1304"/>
    <cellStyle name="Įprastas 5 2 3 7" xfId="179"/>
    <cellStyle name="Įprastas 5 2 3 7 2" xfId="624"/>
    <cellStyle name="Įprastas 5 2 3 7_8 priedas" xfId="1255"/>
    <cellStyle name="Įprastas 5 2 3 8" xfId="180"/>
    <cellStyle name="Įprastas 5 2 3 8 2" xfId="768"/>
    <cellStyle name="Įprastas 5 2 3 8_8 priedas" xfId="1119"/>
    <cellStyle name="Įprastas 5 2 3 9" xfId="480"/>
    <cellStyle name="Įprastas 5 2 3_8 priedas" xfId="30"/>
    <cellStyle name="Įprastas 5 2 4" xfId="24"/>
    <cellStyle name="Įprastas 5 2 4 2" xfId="182"/>
    <cellStyle name="Įprastas 5 2 4 2 2" xfId="183"/>
    <cellStyle name="Įprastas 5 2 4 2 2 2" xfId="184"/>
    <cellStyle name="Įprastas 5 2 4 2 2 2 2" xfId="185"/>
    <cellStyle name="Įprastas 5 2 4 2 2 2 2 2" xfId="712"/>
    <cellStyle name="Įprastas 5 2 4 2 2 2 2_8 priedas" xfId="1054"/>
    <cellStyle name="Įprastas 5 2 4 2 2 2 3" xfId="186"/>
    <cellStyle name="Įprastas 5 2 4 2 2 2 3 2" xfId="856"/>
    <cellStyle name="Įprastas 5 2 4 2 2 2 3_8 priedas" xfId="1278"/>
    <cellStyle name="Įprastas 5 2 4 2 2 2 4" xfId="568"/>
    <cellStyle name="Įprastas 5 2 4 2 2 2_8 priedas" xfId="1190"/>
    <cellStyle name="Įprastas 5 2 4 2 2 3" xfId="187"/>
    <cellStyle name="Įprastas 5 2 4 2 2 3 2" xfId="188"/>
    <cellStyle name="Įprastas 5 2 4 2 2 3 2 2" xfId="760"/>
    <cellStyle name="Įprastas 5 2 4 2 2 3 2_8 priedas" xfId="1006"/>
    <cellStyle name="Įprastas 5 2 4 2 2 3 3" xfId="189"/>
    <cellStyle name="Įprastas 5 2 4 2 2 3 3 2" xfId="904"/>
    <cellStyle name="Įprastas 5 2 4 2 2 3 3_8 priedas" xfId="965"/>
    <cellStyle name="Įprastas 5 2 4 2 2 3 4" xfId="616"/>
    <cellStyle name="Įprastas 5 2 4 2 2 3_8 priedas" xfId="1142"/>
    <cellStyle name="Įprastas 5 2 4 2 2 4" xfId="190"/>
    <cellStyle name="Įprastas 5 2 4 2 2 4 2" xfId="664"/>
    <cellStyle name="Įprastas 5 2 4 2 2 4_8 priedas" xfId="936"/>
    <cellStyle name="Įprastas 5 2 4 2 2 5" xfId="191"/>
    <cellStyle name="Įprastas 5 2 4 2 2 5 2" xfId="808"/>
    <cellStyle name="Įprastas 5 2 4 2 2 5_8 priedas" xfId="919"/>
    <cellStyle name="Įprastas 5 2 4 2 2 6" xfId="520"/>
    <cellStyle name="Įprastas 5 2 4 2 2_8 priedas" xfId="1327"/>
    <cellStyle name="Įprastas 5 2 4 2 3" xfId="192"/>
    <cellStyle name="Įprastas 5 2 4 2 3 2" xfId="193"/>
    <cellStyle name="Įprastas 5 2 4 2 3 2 2" xfId="688"/>
    <cellStyle name="Įprastas 5 2 4 2 3 2_8 priedas" xfId="923"/>
    <cellStyle name="Įprastas 5 2 4 2 3 3" xfId="194"/>
    <cellStyle name="Įprastas 5 2 4 2 3 3 2" xfId="832"/>
    <cellStyle name="Įprastas 5 2 4 2 3 3_8 priedas" xfId="1194"/>
    <cellStyle name="Įprastas 5 2 4 2 3 4" xfId="544"/>
    <cellStyle name="Įprastas 5 2 4 2 3_8 priedas" xfId="912"/>
    <cellStyle name="Įprastas 5 2 4 2 4" xfId="195"/>
    <cellStyle name="Įprastas 5 2 4 2 4 2" xfId="196"/>
    <cellStyle name="Įprastas 5 2 4 2 4 2 2" xfId="736"/>
    <cellStyle name="Įprastas 5 2 4 2 4 2_8 priedas" xfId="1284"/>
    <cellStyle name="Įprastas 5 2 4 2 4 3" xfId="197"/>
    <cellStyle name="Įprastas 5 2 4 2 4 3 2" xfId="880"/>
    <cellStyle name="Įprastas 5 2 4 2 4 3_8 priedas" xfId="1148"/>
    <cellStyle name="Įprastas 5 2 4 2 4 4" xfId="592"/>
    <cellStyle name="Įprastas 5 2 4 2 4_8 priedas" xfId="1059"/>
    <cellStyle name="Įprastas 5 2 4 2 5" xfId="198"/>
    <cellStyle name="Įprastas 5 2 4 2 5 2" xfId="640"/>
    <cellStyle name="Įprastas 5 2 4 2 5_8 priedas" xfId="1012"/>
    <cellStyle name="Įprastas 5 2 4 2 6" xfId="199"/>
    <cellStyle name="Įprastas 5 2 4 2 6 2" xfId="784"/>
    <cellStyle name="Įprastas 5 2 4 2 6_8 priedas" xfId="1238"/>
    <cellStyle name="Įprastas 5 2 4 2 7" xfId="496"/>
    <cellStyle name="Įprastas 5 2 4 2_8 priedas" xfId="1102"/>
    <cellStyle name="Įprastas 5 2 4 3" xfId="200"/>
    <cellStyle name="Įprastas 5 2 4 3 2" xfId="201"/>
    <cellStyle name="Įprastas 5 2 4 3 2 2" xfId="202"/>
    <cellStyle name="Įprastas 5 2 4 3 2 2 2" xfId="700"/>
    <cellStyle name="Įprastas 5 2 4 3 2 2_8 priedas" xfId="1219"/>
    <cellStyle name="Įprastas 5 2 4 3 2 3" xfId="203"/>
    <cellStyle name="Įprastas 5 2 4 3 2 3 2" xfId="844"/>
    <cellStyle name="Įprastas 5 2 4 3 2 3_8 priedas" xfId="1085"/>
    <cellStyle name="Įprastas 5 2 4 3 2 4" xfId="556"/>
    <cellStyle name="Įprastas 5 2 4 3 2_8 priedas" xfId="971"/>
    <cellStyle name="Įprastas 5 2 4 3 3" xfId="204"/>
    <cellStyle name="Įprastas 5 2 4 3 3 2" xfId="205"/>
    <cellStyle name="Įprastas 5 2 4 3 3 2 2" xfId="748"/>
    <cellStyle name="Įprastas 5 2 4 3 3 2_8 priedas" xfId="1173"/>
    <cellStyle name="Įprastas 5 2 4 3 3 3" xfId="206"/>
    <cellStyle name="Įprastas 5 2 4 3 3 3 2" xfId="892"/>
    <cellStyle name="Įprastas 5 2 4 3 3 3_8 priedas" xfId="1037"/>
    <cellStyle name="Įprastas 5 2 4 3 3 4" xfId="604"/>
    <cellStyle name="Įprastas 5 2 4 3 3_8 priedas" xfId="1310"/>
    <cellStyle name="Įprastas 5 2 4 3 4" xfId="207"/>
    <cellStyle name="Įprastas 5 2 4 3 4 2" xfId="652"/>
    <cellStyle name="Įprastas 5 2 4 3 4_8 priedas" xfId="1261"/>
    <cellStyle name="Įprastas 5 2 4 3 5" xfId="208"/>
    <cellStyle name="Įprastas 5 2 4 3 5 2" xfId="796"/>
    <cellStyle name="Įprastas 5 2 4 3 5_8 priedas" xfId="1125"/>
    <cellStyle name="Įprastas 5 2 4 3 6" xfId="508"/>
    <cellStyle name="Įprastas 5 2 4 3_8 priedas" xfId="1108"/>
    <cellStyle name="Įprastas 5 2 4 4" xfId="209"/>
    <cellStyle name="Įprastas 5 2 4 4 2" xfId="210"/>
    <cellStyle name="Įprastas 5 2 4 4 2 2" xfId="676"/>
    <cellStyle name="Įprastas 5 2 4 4 2_8 priedas" xfId="948"/>
    <cellStyle name="Įprastas 5 2 4 4 3" xfId="211"/>
    <cellStyle name="Įprastas 5 2 4 4 3 2" xfId="820"/>
    <cellStyle name="Įprastas 5 2 4 4 3_8 priedas" xfId="1207"/>
    <cellStyle name="Įprastas 5 2 4 4 4" xfId="532"/>
    <cellStyle name="Įprastas 5 2 4 4_8 priedas" xfId="989"/>
    <cellStyle name="Įprastas 5 2 4 5" xfId="212"/>
    <cellStyle name="Įprastas 5 2 4 5 2" xfId="213"/>
    <cellStyle name="Įprastas 5 2 4 5 2 2" xfId="724"/>
    <cellStyle name="Įprastas 5 2 4 5 2_8 priedas" xfId="1298"/>
    <cellStyle name="Įprastas 5 2 4 5 3" xfId="214"/>
    <cellStyle name="Įprastas 5 2 4 5 3 2" xfId="868"/>
    <cellStyle name="Įprastas 5 2 4 5 3_8 priedas" xfId="1161"/>
    <cellStyle name="Įprastas 5 2 4 5 4" xfId="580"/>
    <cellStyle name="Įprastas 5 2 4 5_8 priedas" xfId="1073"/>
    <cellStyle name="Įprastas 5 2 4 6" xfId="215"/>
    <cellStyle name="Įprastas 5 2 4 6 2" xfId="628"/>
    <cellStyle name="Įprastas 5 2 4 6_8 priedas" xfId="1026"/>
    <cellStyle name="Įprastas 5 2 4 7" xfId="216"/>
    <cellStyle name="Įprastas 5 2 4 7 2" xfId="772"/>
    <cellStyle name="Įprastas 5 2 4 7_8 priedas" xfId="1251"/>
    <cellStyle name="Įprastas 5 2 4 8" xfId="484"/>
    <cellStyle name="Įprastas 5 2 4_8 priedas" xfId="181"/>
    <cellStyle name="Įprastas 5 2 5" xfId="217"/>
    <cellStyle name="Įprastas 5 2 5 2" xfId="218"/>
    <cellStyle name="Įprastas 5 2 5 2 2" xfId="219"/>
    <cellStyle name="Įprastas 5 2 5 2 2 2" xfId="220"/>
    <cellStyle name="Įprastas 5 2 5 2 2 2 2" xfId="706"/>
    <cellStyle name="Įprastas 5 2 5 2 2 2_8 priedas" xfId="1322"/>
    <cellStyle name="Įprastas 5 2 5 2 2 3" xfId="221"/>
    <cellStyle name="Įprastas 5 2 5 2 2 3 2" xfId="850"/>
    <cellStyle name="Įprastas 5 2 5 2 2 3_8 priedas" xfId="1185"/>
    <cellStyle name="Įprastas 5 2 5 2 2 4" xfId="562"/>
    <cellStyle name="Įprastas 5 2 5 2 2_8 priedas" xfId="1097"/>
    <cellStyle name="Įprastas 5 2 5 2 3" xfId="222"/>
    <cellStyle name="Įprastas 5 2 5 2 3 2" xfId="223"/>
    <cellStyle name="Įprastas 5 2 5 2 3 2 2" xfId="754"/>
    <cellStyle name="Įprastas 5 2 5 2 3 2_8 priedas" xfId="1273"/>
    <cellStyle name="Įprastas 5 2 5 2 3 3" xfId="224"/>
    <cellStyle name="Įprastas 5 2 5 2 3 3 2" xfId="898"/>
    <cellStyle name="Įprastas 5 2 5 2 3 3_8 priedas" xfId="1137"/>
    <cellStyle name="Įprastas 5 2 5 2 3 4" xfId="610"/>
    <cellStyle name="Įprastas 5 2 5 2 3_8 priedas" xfId="1049"/>
    <cellStyle name="Įprastas 5 2 5 2 4" xfId="225"/>
    <cellStyle name="Įprastas 5 2 5 2 4 2" xfId="658"/>
    <cellStyle name="Įprastas 5 2 5 2 4_8 priedas" xfId="1001"/>
    <cellStyle name="Įprastas 5 2 5 2 5" xfId="226"/>
    <cellStyle name="Įprastas 5 2 5 2 5 2" xfId="802"/>
    <cellStyle name="Įprastas 5 2 5 2 5_8 priedas" xfId="960"/>
    <cellStyle name="Įprastas 5 2 5 2 6" xfId="514"/>
    <cellStyle name="Įprastas 5 2 5 2_8 priedas" xfId="1231"/>
    <cellStyle name="Įprastas 5 2 5 3" xfId="227"/>
    <cellStyle name="Įprastas 5 2 5 3 2" xfId="228"/>
    <cellStyle name="Įprastas 5 2 5 3 2 2" xfId="682"/>
    <cellStyle name="Įprastas 5 2 5 3 2_8 priedas" xfId="941"/>
    <cellStyle name="Įprastas 5 2 5 3 3" xfId="229"/>
    <cellStyle name="Įprastas 5 2 5 3 3 2" xfId="826"/>
    <cellStyle name="Įprastas 5 2 5 3 3_8 priedas" xfId="1199"/>
    <cellStyle name="Įprastas 5 2 5 3 4" xfId="538"/>
    <cellStyle name="Įprastas 5 2 5 3_8 priedas" xfId="931"/>
    <cellStyle name="Įprastas 5 2 5 4" xfId="230"/>
    <cellStyle name="Įprastas 5 2 5 4 2" xfId="231"/>
    <cellStyle name="Įprastas 5 2 5 4 2 2" xfId="730"/>
    <cellStyle name="Įprastas 5 2 5 4 2_8 priedas" xfId="1290"/>
    <cellStyle name="Įprastas 5 2 5 4 3" xfId="232"/>
    <cellStyle name="Įprastas 5 2 5 4 3 2" xfId="874"/>
    <cellStyle name="Įprastas 5 2 5 4 3_8 priedas" xfId="1153"/>
    <cellStyle name="Įprastas 5 2 5 4 4" xfId="586"/>
    <cellStyle name="Įprastas 5 2 5 4_8 priedas" xfId="1065"/>
    <cellStyle name="Įprastas 5 2 5 5" xfId="233"/>
    <cellStyle name="Įprastas 5 2 5 5 2" xfId="634"/>
    <cellStyle name="Įprastas 5 2 5 5_8 priedas" xfId="1018"/>
    <cellStyle name="Įprastas 5 2 5 6" xfId="234"/>
    <cellStyle name="Įprastas 5 2 5 6 2" xfId="778"/>
    <cellStyle name="Įprastas 5 2 5 6_8 priedas" xfId="1243"/>
    <cellStyle name="Įprastas 5 2 5 7" xfId="490"/>
    <cellStyle name="Įprastas 5 2 5_8 priedas" xfId="984"/>
    <cellStyle name="Įprastas 5 2 6" xfId="235"/>
    <cellStyle name="Įprastas 5 2 6 2" xfId="236"/>
    <cellStyle name="Įprastas 5 2 6 2 2" xfId="237"/>
    <cellStyle name="Įprastas 5 2 6 2 2 2" xfId="694"/>
    <cellStyle name="Įprastas 5 2 6 2 2_8 priedas" xfId="1223"/>
    <cellStyle name="Įprastas 5 2 6 2 3" xfId="238"/>
    <cellStyle name="Įprastas 5 2 6 2 3 2" xfId="838"/>
    <cellStyle name="Įprastas 5 2 6 2 3_8 priedas" xfId="1089"/>
    <cellStyle name="Įprastas 5 2 6 2 4" xfId="550"/>
    <cellStyle name="Įprastas 5 2 6 2_8 priedas" xfId="977"/>
    <cellStyle name="Įprastas 5 2 6 3" xfId="239"/>
    <cellStyle name="Įprastas 5 2 6 3 2" xfId="240"/>
    <cellStyle name="Įprastas 5 2 6 3 2 2" xfId="742"/>
    <cellStyle name="Įprastas 5 2 6 3 2_8 priedas" xfId="1177"/>
    <cellStyle name="Įprastas 5 2 6 3 3" xfId="241"/>
    <cellStyle name="Įprastas 5 2 6 3 3 2" xfId="886"/>
    <cellStyle name="Įprastas 5 2 6 3 3_8 priedas" xfId="1041"/>
    <cellStyle name="Įprastas 5 2 6 3 4" xfId="598"/>
    <cellStyle name="Įprastas 5 2 6 3_8 priedas" xfId="1314"/>
    <cellStyle name="Įprastas 5 2 6 4" xfId="242"/>
    <cellStyle name="Įprastas 5 2 6 4 2" xfId="646"/>
    <cellStyle name="Įprastas 5 2 6 4_8 priedas" xfId="1265"/>
    <cellStyle name="Įprastas 5 2 6 5" xfId="243"/>
    <cellStyle name="Įprastas 5 2 6 5 2" xfId="790"/>
    <cellStyle name="Įprastas 5 2 6 5_8 priedas" xfId="1129"/>
    <cellStyle name="Įprastas 5 2 6 6" xfId="502"/>
    <cellStyle name="Įprastas 5 2 6_8 priedas" xfId="1113"/>
    <cellStyle name="Įprastas 5 2 7" xfId="244"/>
    <cellStyle name="Įprastas 5 2 7 2" xfId="245"/>
    <cellStyle name="Įprastas 5 2 7 2 2" xfId="670"/>
    <cellStyle name="Įprastas 5 2 7 2_8 priedas" xfId="952"/>
    <cellStyle name="Įprastas 5 2 7 3" xfId="246"/>
    <cellStyle name="Įprastas 5 2 7 3 2" xfId="814"/>
    <cellStyle name="Įprastas 5 2 7 3_8 priedas" xfId="1211"/>
    <cellStyle name="Įprastas 5 2 7 4" xfId="526"/>
    <cellStyle name="Įprastas 5 2 7_8 priedas" xfId="993"/>
    <cellStyle name="Įprastas 5 2 8" xfId="247"/>
    <cellStyle name="Įprastas 5 2 8 2" xfId="248"/>
    <cellStyle name="Įprastas 5 2 8 2 2" xfId="718"/>
    <cellStyle name="Įprastas 5 2 8 2_8 priedas" xfId="1302"/>
    <cellStyle name="Įprastas 5 2 8 3" xfId="249"/>
    <cellStyle name="Įprastas 5 2 8 3 2" xfId="862"/>
    <cellStyle name="Įprastas 5 2 8 3_8 priedas" xfId="1165"/>
    <cellStyle name="Įprastas 5 2 8 4" xfId="574"/>
    <cellStyle name="Įprastas 5 2 8_8 priedas" xfId="1077"/>
    <cellStyle name="Įprastas 5 2 9" xfId="250"/>
    <cellStyle name="Įprastas 5 2 9 2" xfId="622"/>
    <cellStyle name="Įprastas 5 2 9_8 priedas" xfId="1030"/>
    <cellStyle name="Įprastas 5 2_8 priedas" xfId="22"/>
    <cellStyle name="Įprastas 5 3" xfId="18"/>
    <cellStyle name="Įprastas 5 3 2" xfId="25"/>
    <cellStyle name="Įprastas 5 3 2 2" xfId="252"/>
    <cellStyle name="Įprastas 5 3 2 2 2" xfId="253"/>
    <cellStyle name="Įprastas 5 3 2 2 2 2" xfId="254"/>
    <cellStyle name="Įprastas 5 3 2 2 2 2 2" xfId="255"/>
    <cellStyle name="Įprastas 5 3 2 2 2 2 2 2" xfId="713"/>
    <cellStyle name="Įprastas 5 3 2 2 2 2 2_8 priedas" xfId="1189"/>
    <cellStyle name="Įprastas 5 3 2 2 2 2 3" xfId="256"/>
    <cellStyle name="Įprastas 5 3 2 2 2 2 3 2" xfId="857"/>
    <cellStyle name="Įprastas 5 3 2 2 2 2 3_8 priedas" xfId="1053"/>
    <cellStyle name="Įprastas 5 3 2 2 2 2 4" xfId="569"/>
    <cellStyle name="Įprastas 5 3 2 2 2 2_8 priedas" xfId="1326"/>
    <cellStyle name="Įprastas 5 3 2 2 2 3" xfId="257"/>
    <cellStyle name="Įprastas 5 3 2 2 2 3 2" xfId="258"/>
    <cellStyle name="Įprastas 5 3 2 2 2 3 2 2" xfId="761"/>
    <cellStyle name="Įprastas 5 3 2 2 2 3 2_8 priedas" xfId="1141"/>
    <cellStyle name="Įprastas 5 3 2 2 2 3 3" xfId="259"/>
    <cellStyle name="Įprastas 5 3 2 2 2 3 3 2" xfId="905"/>
    <cellStyle name="Įprastas 5 3 2 2 2 3 3_8 priedas" xfId="1005"/>
    <cellStyle name="Įprastas 5 3 2 2 2 3 4" xfId="617"/>
    <cellStyle name="Įprastas 5 3 2 2 2 3_8 priedas" xfId="1277"/>
    <cellStyle name="Įprastas 5 3 2 2 2 4" xfId="260"/>
    <cellStyle name="Įprastas 5 3 2 2 2 4 2" xfId="665"/>
    <cellStyle name="Įprastas 5 3 2 2 2 4_8 priedas" xfId="964"/>
    <cellStyle name="Įprastas 5 3 2 2 2 5" xfId="261"/>
    <cellStyle name="Įprastas 5 3 2 2 2 5 2" xfId="809"/>
    <cellStyle name="Įprastas 5 3 2 2 2 5_8 priedas" xfId="935"/>
    <cellStyle name="Įprastas 5 3 2 2 2 6" xfId="521"/>
    <cellStyle name="Įprastas 5 3 2 2 2_8 priedas" xfId="1101"/>
    <cellStyle name="Įprastas 5 3 2 2 3" xfId="262"/>
    <cellStyle name="Įprastas 5 3 2 2 3 2" xfId="263"/>
    <cellStyle name="Įprastas 5 3 2 2 3 2 2" xfId="689"/>
    <cellStyle name="Įprastas 5 3 2 2 3 2_8 priedas" xfId="911"/>
    <cellStyle name="Įprastas 5 3 2 2 3 3" xfId="264"/>
    <cellStyle name="Įprastas 5 3 2 2 3 3 2" xfId="833"/>
    <cellStyle name="Įprastas 5 3 2 2 3 3_8 priedas" xfId="915"/>
    <cellStyle name="Įprastas 5 3 2 2 3 4" xfId="545"/>
    <cellStyle name="Įprastas 5 3 2 2 3_8 priedas" xfId="918"/>
    <cellStyle name="Įprastas 5 3 2 2 4" xfId="265"/>
    <cellStyle name="Įprastas 5 3 2 2 4 2" xfId="266"/>
    <cellStyle name="Įprastas 5 3 2 2 4 2 2" xfId="737"/>
    <cellStyle name="Įprastas 5 3 2 2 4 2_8 priedas" xfId="1281"/>
    <cellStyle name="Įprastas 5 3 2 2 4 3" xfId="267"/>
    <cellStyle name="Įprastas 5 3 2 2 4 3 2" xfId="881"/>
    <cellStyle name="Įprastas 5 3 2 2 4 3_8 priedas" xfId="1145"/>
    <cellStyle name="Įprastas 5 3 2 2 4 4" xfId="593"/>
    <cellStyle name="Įprastas 5 3 2 2 4_8 priedas" xfId="1056"/>
    <cellStyle name="Įprastas 5 3 2 2 5" xfId="268"/>
    <cellStyle name="Įprastas 5 3 2 2 5 2" xfId="641"/>
    <cellStyle name="Įprastas 5 3 2 2 5_8 priedas" xfId="1009"/>
    <cellStyle name="Įprastas 5 3 2 2 6" xfId="269"/>
    <cellStyle name="Įprastas 5 3 2 2 6 2" xfId="785"/>
    <cellStyle name="Įprastas 5 3 2 2 6_8 priedas" xfId="1235"/>
    <cellStyle name="Įprastas 5 3 2 2 7" xfId="497"/>
    <cellStyle name="Įprastas 5 3 2 2_8 priedas" xfId="1233"/>
    <cellStyle name="Įprastas 5 3 2 3" xfId="270"/>
    <cellStyle name="Įprastas 5 3 2 3 2" xfId="271"/>
    <cellStyle name="Įprastas 5 3 2 3 2 2" xfId="272"/>
    <cellStyle name="Įprastas 5 3 2 3 2 2 2" xfId="701"/>
    <cellStyle name="Įprastas 5 3 2 3 2 2_8 priedas" xfId="1216"/>
    <cellStyle name="Įprastas 5 3 2 3 2 3" xfId="273"/>
    <cellStyle name="Įprastas 5 3 2 3 2 3 2" xfId="845"/>
    <cellStyle name="Įprastas 5 3 2 3 2 3_8 priedas" xfId="1082"/>
    <cellStyle name="Įprastas 5 3 2 3 2 4" xfId="557"/>
    <cellStyle name="Įprastas 5 3 2 3 2_8 priedas" xfId="968"/>
    <cellStyle name="Įprastas 5 3 2 3 3" xfId="274"/>
    <cellStyle name="Įprastas 5 3 2 3 3 2" xfId="275"/>
    <cellStyle name="Įprastas 5 3 2 3 3 2 2" xfId="749"/>
    <cellStyle name="Įprastas 5 3 2 3 3 2_8 priedas" xfId="1170"/>
    <cellStyle name="Įprastas 5 3 2 3 3 3" xfId="276"/>
    <cellStyle name="Įprastas 5 3 2 3 3 3 2" xfId="893"/>
    <cellStyle name="Įprastas 5 3 2 3 3 3_8 priedas" xfId="1034"/>
    <cellStyle name="Įprastas 5 3 2 3 3 4" xfId="605"/>
    <cellStyle name="Įprastas 5 3 2 3 3_8 priedas" xfId="1307"/>
    <cellStyle name="Įprastas 5 3 2 3 4" xfId="277"/>
    <cellStyle name="Įprastas 5 3 2 3 4 2" xfId="653"/>
    <cellStyle name="Įprastas 5 3 2 3 4_8 priedas" xfId="1258"/>
    <cellStyle name="Įprastas 5 3 2 3 5" xfId="278"/>
    <cellStyle name="Įprastas 5 3 2 3 5 2" xfId="797"/>
    <cellStyle name="Įprastas 5 3 2 3 5_8 priedas" xfId="1122"/>
    <cellStyle name="Įprastas 5 3 2 3 6" xfId="509"/>
    <cellStyle name="Įprastas 5 3 2 3_8 priedas" xfId="1105"/>
    <cellStyle name="Įprastas 5 3 2 4" xfId="279"/>
    <cellStyle name="Įprastas 5 3 2 4 2" xfId="280"/>
    <cellStyle name="Įprastas 5 3 2 4 2 2" xfId="677"/>
    <cellStyle name="Įprastas 5 3 2 4 2_8 priedas" xfId="945"/>
    <cellStyle name="Įprastas 5 3 2 4 3" xfId="281"/>
    <cellStyle name="Įprastas 5 3 2 4 3 2" xfId="821"/>
    <cellStyle name="Įprastas 5 3 2 4 3_8 priedas" xfId="1204"/>
    <cellStyle name="Įprastas 5 3 2 4 4" xfId="533"/>
    <cellStyle name="Įprastas 5 3 2 4_8 priedas" xfId="986"/>
    <cellStyle name="Įprastas 5 3 2 5" xfId="282"/>
    <cellStyle name="Įprastas 5 3 2 5 2" xfId="283"/>
    <cellStyle name="Įprastas 5 3 2 5 2 2" xfId="725"/>
    <cellStyle name="Įprastas 5 3 2 5 2_8 priedas" xfId="1295"/>
    <cellStyle name="Įprastas 5 3 2 5 3" xfId="284"/>
    <cellStyle name="Įprastas 5 3 2 5 3 2" xfId="869"/>
    <cellStyle name="Įprastas 5 3 2 5 3_8 priedas" xfId="1158"/>
    <cellStyle name="Įprastas 5 3 2 5 4" xfId="581"/>
    <cellStyle name="Įprastas 5 3 2 5_8 priedas" xfId="1070"/>
    <cellStyle name="Įprastas 5 3 2 6" xfId="285"/>
    <cellStyle name="Įprastas 5 3 2 6 2" xfId="629"/>
    <cellStyle name="Įprastas 5 3 2 6_8 priedas" xfId="1023"/>
    <cellStyle name="Įprastas 5 3 2 7" xfId="286"/>
    <cellStyle name="Įprastas 5 3 2 7 2" xfId="773"/>
    <cellStyle name="Įprastas 5 3 2 7_8 priedas" xfId="1248"/>
    <cellStyle name="Įprastas 5 3 2 8" xfId="485"/>
    <cellStyle name="Įprastas 5 3 2_8 priedas" xfId="251"/>
    <cellStyle name="Įprastas 5 3 3" xfId="287"/>
    <cellStyle name="Įprastas 5 3 3 2" xfId="288"/>
    <cellStyle name="Įprastas 5 3 3 2 2" xfId="289"/>
    <cellStyle name="Įprastas 5 3 3 2 2 2" xfId="290"/>
    <cellStyle name="Įprastas 5 3 3 2 2 2 2" xfId="709"/>
    <cellStyle name="Įprastas 5 3 3 2 2 2_8 priedas" xfId="1319"/>
    <cellStyle name="Įprastas 5 3 3 2 2 3" xfId="291"/>
    <cellStyle name="Įprastas 5 3 3 2 2 3 2" xfId="853"/>
    <cellStyle name="Įprastas 5 3 3 2 2 3_8 priedas" xfId="1182"/>
    <cellStyle name="Įprastas 5 3 3 2 2 4" xfId="565"/>
    <cellStyle name="Įprastas 5 3 3 2 2_8 priedas" xfId="1094"/>
    <cellStyle name="Įprastas 5 3 3 2 3" xfId="292"/>
    <cellStyle name="Įprastas 5 3 3 2 3 2" xfId="293"/>
    <cellStyle name="Įprastas 5 3 3 2 3 2 2" xfId="757"/>
    <cellStyle name="Įprastas 5 3 3 2 3 2_8 priedas" xfId="1270"/>
    <cellStyle name="Įprastas 5 3 3 2 3 3" xfId="294"/>
    <cellStyle name="Įprastas 5 3 3 2 3 3 2" xfId="901"/>
    <cellStyle name="Įprastas 5 3 3 2 3 3_8 priedas" xfId="1134"/>
    <cellStyle name="Įprastas 5 3 3 2 3 4" xfId="613"/>
    <cellStyle name="Įprastas 5 3 3 2 3_8 priedas" xfId="1046"/>
    <cellStyle name="Įprastas 5 3 3 2 4" xfId="295"/>
    <cellStyle name="Įprastas 5 3 3 2 4 2" xfId="661"/>
    <cellStyle name="Įprastas 5 3 3 2 4_8 priedas" xfId="998"/>
    <cellStyle name="Įprastas 5 3 3 2 5" xfId="296"/>
    <cellStyle name="Įprastas 5 3 3 2 5 2" xfId="805"/>
    <cellStyle name="Įprastas 5 3 3 2 5_8 priedas" xfId="957"/>
    <cellStyle name="Įprastas 5 3 3 2 6" xfId="517"/>
    <cellStyle name="Įprastas 5 3 3 2_8 priedas" xfId="1228"/>
    <cellStyle name="Įprastas 5 3 3 3" xfId="297"/>
    <cellStyle name="Įprastas 5 3 3 3 2" xfId="298"/>
    <cellStyle name="Įprastas 5 3 3 3 2 2" xfId="685"/>
    <cellStyle name="Įprastas 5 3 3 3 2_8 priedas" xfId="940"/>
    <cellStyle name="Įprastas 5 3 3 3 3" xfId="299"/>
    <cellStyle name="Įprastas 5 3 3 3 3 2" xfId="829"/>
    <cellStyle name="Įprastas 5 3 3 3 3_8 priedas" xfId="1198"/>
    <cellStyle name="Įprastas 5 3 3 3 4" xfId="541"/>
    <cellStyle name="Įprastas 5 3 3 3_8 priedas" xfId="928"/>
    <cellStyle name="Įprastas 5 3 3 4" xfId="300"/>
    <cellStyle name="Įprastas 5 3 3 4 2" xfId="301"/>
    <cellStyle name="Įprastas 5 3 3 4 2 2" xfId="733"/>
    <cellStyle name="Įprastas 5 3 3 4 2_8 priedas" xfId="1289"/>
    <cellStyle name="Įprastas 5 3 3 4 3" xfId="302"/>
    <cellStyle name="Įprastas 5 3 3 4 3 2" xfId="877"/>
    <cellStyle name="Įprastas 5 3 3 4 3_8 priedas" xfId="1152"/>
    <cellStyle name="Įprastas 5 3 3 4 4" xfId="589"/>
    <cellStyle name="Įprastas 5 3 3 4_8 priedas" xfId="1064"/>
    <cellStyle name="Įprastas 5 3 3 5" xfId="303"/>
    <cellStyle name="Įprastas 5 3 3 5 2" xfId="637"/>
    <cellStyle name="Įprastas 5 3 3 5_8 priedas" xfId="1017"/>
    <cellStyle name="Įprastas 5 3 3 6" xfId="304"/>
    <cellStyle name="Įprastas 5 3 3 6 2" xfId="781"/>
    <cellStyle name="Įprastas 5 3 3 6_8 priedas" xfId="1242"/>
    <cellStyle name="Įprastas 5 3 3 7" xfId="493"/>
    <cellStyle name="Įprastas 5 3 3_8 priedas" xfId="982"/>
    <cellStyle name="Įprastas 5 3 4" xfId="305"/>
    <cellStyle name="Įprastas 5 3 4 2" xfId="306"/>
    <cellStyle name="Įprastas 5 3 4 2 2" xfId="307"/>
    <cellStyle name="Įprastas 5 3 4 2 2 2" xfId="697"/>
    <cellStyle name="Įprastas 5 3 4 2 2_8 priedas" xfId="1222"/>
    <cellStyle name="Įprastas 5 3 4 2 3" xfId="308"/>
    <cellStyle name="Įprastas 5 3 4 2 3 2" xfId="841"/>
    <cellStyle name="Įprastas 5 3 4 2 3_8 priedas" xfId="1088"/>
    <cellStyle name="Įprastas 5 3 4 2 4" xfId="553"/>
    <cellStyle name="Įprastas 5 3 4 2_8 priedas" xfId="976"/>
    <cellStyle name="Įprastas 5 3 4 3" xfId="309"/>
    <cellStyle name="Įprastas 5 3 4 3 2" xfId="310"/>
    <cellStyle name="Įprastas 5 3 4 3 2 2" xfId="745"/>
    <cellStyle name="Įprastas 5 3 4 3 2_8 priedas" xfId="1176"/>
    <cellStyle name="Įprastas 5 3 4 3 3" xfId="311"/>
    <cellStyle name="Įprastas 5 3 4 3 3 2" xfId="889"/>
    <cellStyle name="Įprastas 5 3 4 3 3_8 priedas" xfId="1040"/>
    <cellStyle name="Įprastas 5 3 4 3 4" xfId="601"/>
    <cellStyle name="Įprastas 5 3 4 3_8 priedas" xfId="1313"/>
    <cellStyle name="Įprastas 5 3 4 4" xfId="312"/>
    <cellStyle name="Įprastas 5 3 4 4 2" xfId="649"/>
    <cellStyle name="Įprastas 5 3 4 4_8 priedas" xfId="1264"/>
    <cellStyle name="Įprastas 5 3 4 5" xfId="313"/>
    <cellStyle name="Įprastas 5 3 4 5 2" xfId="793"/>
    <cellStyle name="Įprastas 5 3 4 5_8 priedas" xfId="1128"/>
    <cellStyle name="Įprastas 5 3 4 6" xfId="505"/>
    <cellStyle name="Įprastas 5 3 4_8 priedas" xfId="1112"/>
    <cellStyle name="Įprastas 5 3 5" xfId="314"/>
    <cellStyle name="Įprastas 5 3 5 2" xfId="315"/>
    <cellStyle name="Įprastas 5 3 5 2 2" xfId="673"/>
    <cellStyle name="Įprastas 5 3 5 2_8 priedas" xfId="951"/>
    <cellStyle name="Įprastas 5 3 5 3" xfId="316"/>
    <cellStyle name="Įprastas 5 3 5 3 2" xfId="817"/>
    <cellStyle name="Įprastas 5 3 5 3_8 priedas" xfId="1210"/>
    <cellStyle name="Įprastas 5 3 5 4" xfId="529"/>
    <cellStyle name="Įprastas 5 3 5_8 priedas" xfId="992"/>
    <cellStyle name="Įprastas 5 3 6" xfId="317"/>
    <cellStyle name="Įprastas 5 3 6 2" xfId="318"/>
    <cellStyle name="Įprastas 5 3 6 2 2" xfId="721"/>
    <cellStyle name="Įprastas 5 3 6 2_8 priedas" xfId="1301"/>
    <cellStyle name="Įprastas 5 3 6 3" xfId="319"/>
    <cellStyle name="Įprastas 5 3 6 3 2" xfId="865"/>
    <cellStyle name="Įprastas 5 3 6 3_8 priedas" xfId="1164"/>
    <cellStyle name="Įprastas 5 3 6 4" xfId="577"/>
    <cellStyle name="Įprastas 5 3 6_8 priedas" xfId="1076"/>
    <cellStyle name="Įprastas 5 3 7" xfId="320"/>
    <cellStyle name="Įprastas 5 3 7 2" xfId="625"/>
    <cellStyle name="Įprastas 5 3 7_8 priedas" xfId="1029"/>
    <cellStyle name="Įprastas 5 3 8" xfId="321"/>
    <cellStyle name="Įprastas 5 3 8 2" xfId="769"/>
    <cellStyle name="Įprastas 5 3 8_8 priedas" xfId="1254"/>
    <cellStyle name="Įprastas 5 3 9" xfId="481"/>
    <cellStyle name="Įprastas 5 3_8 priedas" xfId="31"/>
    <cellStyle name="Įprastas 5 4" xfId="19"/>
    <cellStyle name="Įprastas 5 4 2" xfId="27"/>
    <cellStyle name="Įprastas 5 4 2 2" xfId="323"/>
    <cellStyle name="Įprastas 5 4 2 2 2" xfId="324"/>
    <cellStyle name="Įprastas 5 4 2 2 2 2" xfId="325"/>
    <cellStyle name="Įprastas 5 4 2 2 2 2 2" xfId="326"/>
    <cellStyle name="Įprastas 5 4 2 2 2 2 2 2" xfId="715"/>
    <cellStyle name="Įprastas 5 4 2 2 2 2 2_8 priedas" xfId="1052"/>
    <cellStyle name="Įprastas 5 4 2 2 2 2 3" xfId="327"/>
    <cellStyle name="Įprastas 5 4 2 2 2 2 3 2" xfId="859"/>
    <cellStyle name="Įprastas 5 4 2 2 2 2 3_8 priedas" xfId="1276"/>
    <cellStyle name="Įprastas 5 4 2 2 2 2 4" xfId="571"/>
    <cellStyle name="Įprastas 5 4 2 2 2 2_8 priedas" xfId="1188"/>
    <cellStyle name="Įprastas 5 4 2 2 2 3" xfId="328"/>
    <cellStyle name="Įprastas 5 4 2 2 2 3 2" xfId="329"/>
    <cellStyle name="Įprastas 5 4 2 2 2 3 2 2" xfId="763"/>
    <cellStyle name="Įprastas 5 4 2 2 2 3 2_8 priedas" xfId="1004"/>
    <cellStyle name="Įprastas 5 4 2 2 2 3 3" xfId="330"/>
    <cellStyle name="Įprastas 5 4 2 2 2 3 3 2" xfId="907"/>
    <cellStyle name="Įprastas 5 4 2 2 2 3 3_8 priedas" xfId="963"/>
    <cellStyle name="Įprastas 5 4 2 2 2 3 4" xfId="619"/>
    <cellStyle name="Įprastas 5 4 2 2 2 3_8 priedas" xfId="1140"/>
    <cellStyle name="Įprastas 5 4 2 2 2 4" xfId="331"/>
    <cellStyle name="Įprastas 5 4 2 2 2 4 2" xfId="667"/>
    <cellStyle name="Įprastas 5 4 2 2 2 4_8 priedas" xfId="934"/>
    <cellStyle name="Įprastas 5 4 2 2 2 5" xfId="332"/>
    <cellStyle name="Įprastas 5 4 2 2 2 5 2" xfId="811"/>
    <cellStyle name="Įprastas 5 4 2 2 2 5_8 priedas" xfId="917"/>
    <cellStyle name="Įprastas 5 4 2 2 2 6" xfId="523"/>
    <cellStyle name="Įprastas 5 4 2 2 2_8 priedas" xfId="1325"/>
    <cellStyle name="Įprastas 5 4 2 2 3" xfId="333"/>
    <cellStyle name="Įprastas 5 4 2 2 3 2" xfId="334"/>
    <cellStyle name="Įprastas 5 4 2 2 3 2 2" xfId="691"/>
    <cellStyle name="Įprastas 5 4 2 2 3 2_8 priedas" xfId="1193"/>
    <cellStyle name="Įprastas 5 4 2 2 3 3" xfId="335"/>
    <cellStyle name="Įprastas 5 4 2 2 3 3 2" xfId="835"/>
    <cellStyle name="Įprastas 5 4 2 2 3 3_8 priedas" xfId="1058"/>
    <cellStyle name="Įprastas 5 4 2 2 3 4" xfId="547"/>
    <cellStyle name="Įprastas 5 4 2 2 3_8 priedas" xfId="922"/>
    <cellStyle name="Įprastas 5 4 2 2 4" xfId="336"/>
    <cellStyle name="Įprastas 5 4 2 2 4 2" xfId="337"/>
    <cellStyle name="Įprastas 5 4 2 2 4 2 2" xfId="739"/>
    <cellStyle name="Įprastas 5 4 2 2 4 2_8 priedas" xfId="1147"/>
    <cellStyle name="Įprastas 5 4 2 2 4 3" xfId="338"/>
    <cellStyle name="Įprastas 5 4 2 2 4 3 2" xfId="883"/>
    <cellStyle name="Įprastas 5 4 2 2 4 3_8 priedas" xfId="1011"/>
    <cellStyle name="Įprastas 5 4 2 2 4 4" xfId="595"/>
    <cellStyle name="Įprastas 5 4 2 2 4_8 priedas" xfId="1283"/>
    <cellStyle name="Įprastas 5 4 2 2 5" xfId="339"/>
    <cellStyle name="Įprastas 5 4 2 2 5 2" xfId="643"/>
    <cellStyle name="Įprastas 5 4 2 2 5_8 priedas" xfId="1237"/>
    <cellStyle name="Įprastas 5 4 2 2 6" xfId="340"/>
    <cellStyle name="Įprastas 5 4 2 2 6 2" xfId="787"/>
    <cellStyle name="Įprastas 5 4 2 2 6_8 priedas" xfId="1107"/>
    <cellStyle name="Įprastas 5 4 2 2 7" xfId="499"/>
    <cellStyle name="Įprastas 5 4 2 2_8 priedas" xfId="1100"/>
    <cellStyle name="Įprastas 5 4 2 3" xfId="341"/>
    <cellStyle name="Įprastas 5 4 2 3 2" xfId="342"/>
    <cellStyle name="Įprastas 5 4 2 3 2 2" xfId="343"/>
    <cellStyle name="Įprastas 5 4 2 3 2 2 2" xfId="703"/>
    <cellStyle name="Įprastas 5 4 2 3 2 2_8 priedas" xfId="1084"/>
    <cellStyle name="Įprastas 5 4 2 3 2 3" xfId="344"/>
    <cellStyle name="Įprastas 5 4 2 3 2 3 2" xfId="847"/>
    <cellStyle name="Įprastas 5 4 2 3 2 3_8 priedas" xfId="1309"/>
    <cellStyle name="Įprastas 5 4 2 3 2 4" xfId="559"/>
    <cellStyle name="Įprastas 5 4 2 3 2_8 priedas" xfId="1218"/>
    <cellStyle name="Įprastas 5 4 2 3 3" xfId="345"/>
    <cellStyle name="Įprastas 5 4 2 3 3 2" xfId="346"/>
    <cellStyle name="Įprastas 5 4 2 3 3 2 2" xfId="751"/>
    <cellStyle name="Įprastas 5 4 2 3 3 2_8 priedas" xfId="1036"/>
    <cellStyle name="Įprastas 5 4 2 3 3 3" xfId="347"/>
    <cellStyle name="Įprastas 5 4 2 3 3 3 2" xfId="895"/>
    <cellStyle name="Įprastas 5 4 2 3 3 3_8 priedas" xfId="1260"/>
    <cellStyle name="Įprastas 5 4 2 3 3 4" xfId="607"/>
    <cellStyle name="Įprastas 5 4 2 3 3_8 priedas" xfId="1172"/>
    <cellStyle name="Įprastas 5 4 2 3 4" xfId="348"/>
    <cellStyle name="Įprastas 5 4 2 3 4 2" xfId="655"/>
    <cellStyle name="Įprastas 5 4 2 3 4_8 priedas" xfId="1124"/>
    <cellStyle name="Įprastas 5 4 2 3 5" xfId="349"/>
    <cellStyle name="Įprastas 5 4 2 3 5 2" xfId="799"/>
    <cellStyle name="Įprastas 5 4 2 3 5_8 priedas" xfId="988"/>
    <cellStyle name="Įprastas 5 4 2 3 6" xfId="511"/>
    <cellStyle name="Įprastas 5 4 2 3_8 priedas" xfId="970"/>
    <cellStyle name="Įprastas 5 4 2 4" xfId="350"/>
    <cellStyle name="Įprastas 5 4 2 4 2" xfId="351"/>
    <cellStyle name="Įprastas 5 4 2 4 2 2" xfId="679"/>
    <cellStyle name="Įprastas 5 4 2 4 2_8 priedas" xfId="1206"/>
    <cellStyle name="Įprastas 5 4 2 4 3" xfId="352"/>
    <cellStyle name="Įprastas 5 4 2 4 3 2" xfId="823"/>
    <cellStyle name="Įprastas 5 4 2 4 3_8 priedas" xfId="1072"/>
    <cellStyle name="Įprastas 5 4 2 4 4" xfId="535"/>
    <cellStyle name="Įprastas 5 4 2 4_8 priedas" xfId="947"/>
    <cellStyle name="Įprastas 5 4 2 5" xfId="353"/>
    <cellStyle name="Įprastas 5 4 2 5 2" xfId="354"/>
    <cellStyle name="Įprastas 5 4 2 5 2 2" xfId="727"/>
    <cellStyle name="Įprastas 5 4 2 5 2_8 priedas" xfId="1160"/>
    <cellStyle name="Įprastas 5 4 2 5 3" xfId="355"/>
    <cellStyle name="Įprastas 5 4 2 5 3 2" xfId="871"/>
    <cellStyle name="Įprastas 5 4 2 5 3_8 priedas" xfId="1025"/>
    <cellStyle name="Įprastas 5 4 2 5 4" xfId="583"/>
    <cellStyle name="Įprastas 5 4 2 5_8 priedas" xfId="1297"/>
    <cellStyle name="Įprastas 5 4 2 6" xfId="356"/>
    <cellStyle name="Įprastas 5 4 2 6 2" xfId="631"/>
    <cellStyle name="Įprastas 5 4 2 6_8 priedas" xfId="1250"/>
    <cellStyle name="Įprastas 5 4 2 7" xfId="357"/>
    <cellStyle name="Įprastas 5 4 2 7 2" xfId="775"/>
    <cellStyle name="Įprastas 5 4 2 7_8 priedas" xfId="1117"/>
    <cellStyle name="Įprastas 5 4 2 8" xfId="487"/>
    <cellStyle name="Įprastas 5 4 2_8 priedas" xfId="322"/>
    <cellStyle name="Įprastas 5 4 3" xfId="358"/>
    <cellStyle name="Įprastas 5 4 3 2" xfId="359"/>
    <cellStyle name="Įprastas 5 4 3 2 2" xfId="360"/>
    <cellStyle name="Įprastas 5 4 3 2 2 2" xfId="361"/>
    <cellStyle name="Įprastas 5 4 3 2 2 2 2" xfId="710"/>
    <cellStyle name="Įprastas 5 4 3 2 2 2_8 priedas" xfId="1184"/>
    <cellStyle name="Įprastas 5 4 3 2 2 3" xfId="362"/>
    <cellStyle name="Įprastas 5 4 3 2 2 3 2" xfId="854"/>
    <cellStyle name="Įprastas 5 4 3 2 2 3_8 priedas" xfId="1048"/>
    <cellStyle name="Įprastas 5 4 3 2 2 4" xfId="566"/>
    <cellStyle name="Įprastas 5 4 3 2 2_8 priedas" xfId="1321"/>
    <cellStyle name="Įprastas 5 4 3 2 3" xfId="363"/>
    <cellStyle name="Įprastas 5 4 3 2 3 2" xfId="364"/>
    <cellStyle name="Įprastas 5 4 3 2 3 2 2" xfId="758"/>
    <cellStyle name="Įprastas 5 4 3 2 3 2_8 priedas" xfId="1136"/>
    <cellStyle name="Įprastas 5 4 3 2 3 3" xfId="365"/>
    <cellStyle name="Įprastas 5 4 3 2 3 3 2" xfId="902"/>
    <cellStyle name="Įprastas 5 4 3 2 3 3_8 priedas" xfId="1000"/>
    <cellStyle name="Įprastas 5 4 3 2 3 4" xfId="614"/>
    <cellStyle name="Įprastas 5 4 3 2 3_8 priedas" xfId="1272"/>
    <cellStyle name="Įprastas 5 4 3 2 4" xfId="366"/>
    <cellStyle name="Įprastas 5 4 3 2 4 2" xfId="662"/>
    <cellStyle name="Įprastas 5 4 3 2 4_8 priedas" xfId="959"/>
    <cellStyle name="Įprastas 5 4 3 2 5" xfId="367"/>
    <cellStyle name="Įprastas 5 4 3 2 5 2" xfId="806"/>
    <cellStyle name="Įprastas 5 4 3 2 5_8 priedas" xfId="930"/>
    <cellStyle name="Įprastas 5 4 3 2 6" xfId="518"/>
    <cellStyle name="Įprastas 5 4 3 2_8 priedas" xfId="1096"/>
    <cellStyle name="Įprastas 5 4 3 3" xfId="368"/>
    <cellStyle name="Įprastas 5 4 3 3 2" xfId="369"/>
    <cellStyle name="Įprastas 5 4 3 3 2 2" xfId="686"/>
    <cellStyle name="Įprastas 5 4 3 3 2_8 priedas" xfId="1202"/>
    <cellStyle name="Įprastas 5 4 3 3 3" xfId="370"/>
    <cellStyle name="Įprastas 5 4 3 3 3 2" xfId="830"/>
    <cellStyle name="Įprastas 5 4 3 3 3_8 priedas" xfId="1068"/>
    <cellStyle name="Įprastas 5 4 3 3 4" xfId="542"/>
    <cellStyle name="Įprastas 5 4 3 3_8 priedas" xfId="939"/>
    <cellStyle name="Įprastas 5 4 3 4" xfId="371"/>
    <cellStyle name="Įprastas 5 4 3 4 2" xfId="372"/>
    <cellStyle name="Įprastas 5 4 3 4 2 2" xfId="734"/>
    <cellStyle name="Įprastas 5 4 3 4 2_8 priedas" xfId="1156"/>
    <cellStyle name="Įprastas 5 4 3 4 3" xfId="373"/>
    <cellStyle name="Įprastas 5 4 3 4 3 2" xfId="878"/>
    <cellStyle name="Įprastas 5 4 3 4 3_8 priedas" xfId="1021"/>
    <cellStyle name="Įprastas 5 4 3 4 4" xfId="590"/>
    <cellStyle name="Įprastas 5 4 3 4_8 priedas" xfId="1293"/>
    <cellStyle name="Įprastas 5 4 3 5" xfId="374"/>
    <cellStyle name="Įprastas 5 4 3 5 2" xfId="638"/>
    <cellStyle name="Įprastas 5 4 3 5_8 priedas" xfId="1246"/>
    <cellStyle name="Įprastas 5 4 3 6" xfId="375"/>
    <cellStyle name="Įprastas 5 4 3 6 2" xfId="782"/>
    <cellStyle name="Įprastas 5 4 3 6_8 priedas" xfId="1116"/>
    <cellStyle name="Įprastas 5 4 3 7" xfId="494"/>
    <cellStyle name="Įprastas 5 4 3_8 priedas" xfId="1230"/>
    <cellStyle name="Įprastas 5 4 4" xfId="376"/>
    <cellStyle name="Įprastas 5 4 4 2" xfId="377"/>
    <cellStyle name="Įprastas 5 4 4 2 2" xfId="378"/>
    <cellStyle name="Įprastas 5 4 4 2 2 2" xfId="698"/>
    <cellStyle name="Įprastas 5 4 4 2 2_8 priedas" xfId="1092"/>
    <cellStyle name="Įprastas 5 4 4 2 3" xfId="379"/>
    <cellStyle name="Įprastas 5 4 4 2 3 2" xfId="842"/>
    <cellStyle name="Įprastas 5 4 4 2 3_8 priedas" xfId="1317"/>
    <cellStyle name="Įprastas 5 4 4 2 4" xfId="554"/>
    <cellStyle name="Įprastas 5 4 4 2_8 priedas" xfId="1226"/>
    <cellStyle name="Įprastas 5 4 4 3" xfId="380"/>
    <cellStyle name="Įprastas 5 4 4 3 2" xfId="381"/>
    <cellStyle name="Įprastas 5 4 4 3 2 2" xfId="746"/>
    <cellStyle name="Įprastas 5 4 4 3 2_8 priedas" xfId="1044"/>
    <cellStyle name="Įprastas 5 4 4 3 3" xfId="382"/>
    <cellStyle name="Įprastas 5 4 4 3 3 2" xfId="890"/>
    <cellStyle name="Įprastas 5 4 4 3 3_8 priedas" xfId="1268"/>
    <cellStyle name="Įprastas 5 4 4 3 4" xfId="602"/>
    <cellStyle name="Įprastas 5 4 4 3_8 priedas" xfId="1180"/>
    <cellStyle name="Įprastas 5 4 4 4" xfId="383"/>
    <cellStyle name="Įprastas 5 4 4 4 2" xfId="650"/>
    <cellStyle name="Įprastas 5 4 4 4_8 priedas" xfId="1132"/>
    <cellStyle name="Įprastas 5 4 4 5" xfId="384"/>
    <cellStyle name="Įprastas 5 4 4 5 2" xfId="794"/>
    <cellStyle name="Įprastas 5 4 4 5_8 priedas" xfId="996"/>
    <cellStyle name="Įprastas 5 4 4 6" xfId="506"/>
    <cellStyle name="Įprastas 5 4 4_8 priedas" xfId="980"/>
    <cellStyle name="Įprastas 5 4 5" xfId="385"/>
    <cellStyle name="Įprastas 5 4 5 2" xfId="386"/>
    <cellStyle name="Įprastas 5 4 5 2 2" xfId="674"/>
    <cellStyle name="Įprastas 5 4 5 2_8 priedas" xfId="1214"/>
    <cellStyle name="Įprastas 5 4 5 3" xfId="387"/>
    <cellStyle name="Įprastas 5 4 5 3 2" xfId="818"/>
    <cellStyle name="Įprastas 5 4 5 3_8 priedas" xfId="1080"/>
    <cellStyle name="Įprastas 5 4 5 4" xfId="530"/>
    <cellStyle name="Įprastas 5 4 5_8 priedas" xfId="955"/>
    <cellStyle name="Įprastas 5 4 6" xfId="388"/>
    <cellStyle name="Įprastas 5 4 6 2" xfId="389"/>
    <cellStyle name="Įprastas 5 4 6 2 2" xfId="722"/>
    <cellStyle name="Įprastas 5 4 6 2_8 priedas" xfId="1168"/>
    <cellStyle name="Įprastas 5 4 6 3" xfId="390"/>
    <cellStyle name="Įprastas 5 4 6 3 2" xfId="866"/>
    <cellStyle name="Įprastas 5 4 6 3_8 priedas" xfId="1032"/>
    <cellStyle name="Įprastas 5 4 6 4" xfId="578"/>
    <cellStyle name="Įprastas 5 4 6_8 priedas" xfId="1305"/>
    <cellStyle name="Įprastas 5 4 7" xfId="391"/>
    <cellStyle name="Įprastas 5 4 7 2" xfId="626"/>
    <cellStyle name="Įprastas 5 4 7_8 priedas" xfId="1256"/>
    <cellStyle name="Įprastas 5 4 8" xfId="392"/>
    <cellStyle name="Įprastas 5 4 8 2" xfId="770"/>
    <cellStyle name="Įprastas 5 4 8_8 priedas" xfId="1120"/>
    <cellStyle name="Įprastas 5 4 9" xfId="482"/>
    <cellStyle name="Įprastas 5 4_8 priedas" xfId="32"/>
    <cellStyle name="Įprastas 5 5" xfId="23"/>
    <cellStyle name="Įprastas 5 5 2" xfId="394"/>
    <cellStyle name="Įprastas 5 5 2 2" xfId="395"/>
    <cellStyle name="Įprastas 5 5 2 2 2" xfId="396"/>
    <cellStyle name="Įprastas 5 5 2 2 2 2" xfId="397"/>
    <cellStyle name="Įprastas 5 5 2 2 2 2 2" xfId="711"/>
    <cellStyle name="Įprastas 5 5 2 2 2 2_8 priedas" xfId="1055"/>
    <cellStyle name="Įprastas 5 5 2 2 2 3" xfId="398"/>
    <cellStyle name="Įprastas 5 5 2 2 2 3 2" xfId="855"/>
    <cellStyle name="Įprastas 5 5 2 2 2 3_8 priedas" xfId="1279"/>
    <cellStyle name="Įprastas 5 5 2 2 2 4" xfId="567"/>
    <cellStyle name="Įprastas 5 5 2 2 2_8 priedas" xfId="1191"/>
    <cellStyle name="Įprastas 5 5 2 2 3" xfId="399"/>
    <cellStyle name="Įprastas 5 5 2 2 3 2" xfId="400"/>
    <cellStyle name="Įprastas 5 5 2 2 3 2 2" xfId="759"/>
    <cellStyle name="Įprastas 5 5 2 2 3 2_8 priedas" xfId="1007"/>
    <cellStyle name="Įprastas 5 5 2 2 3 3" xfId="401"/>
    <cellStyle name="Įprastas 5 5 2 2 3 3 2" xfId="903"/>
    <cellStyle name="Įprastas 5 5 2 2 3 3_8 priedas" xfId="966"/>
    <cellStyle name="Įprastas 5 5 2 2 3 4" xfId="615"/>
    <cellStyle name="Įprastas 5 5 2 2 3_8 priedas" xfId="1143"/>
    <cellStyle name="Įprastas 5 5 2 2 4" xfId="402"/>
    <cellStyle name="Įprastas 5 5 2 2 4 2" xfId="663"/>
    <cellStyle name="Įprastas 5 5 2 2 4_8 priedas" xfId="937"/>
    <cellStyle name="Įprastas 5 5 2 2 5" xfId="403"/>
    <cellStyle name="Įprastas 5 5 2 2 5 2" xfId="807"/>
    <cellStyle name="Įprastas 5 5 2 2 5_8 priedas" xfId="920"/>
    <cellStyle name="Įprastas 5 5 2 2 6" xfId="519"/>
    <cellStyle name="Įprastas 5 5 2 2_8 priedas" xfId="1328"/>
    <cellStyle name="Įprastas 5 5 2 3" xfId="404"/>
    <cellStyle name="Įprastas 5 5 2 3 2" xfId="405"/>
    <cellStyle name="Įprastas 5 5 2 3 2 2" xfId="687"/>
    <cellStyle name="Įprastas 5 5 2 3 2_8 priedas" xfId="921"/>
    <cellStyle name="Įprastas 5 5 2 3 3" xfId="406"/>
    <cellStyle name="Įprastas 5 5 2 3 3 2" xfId="831"/>
    <cellStyle name="Įprastas 5 5 2 3 3_8 priedas" xfId="1192"/>
    <cellStyle name="Įprastas 5 5 2 3 4" xfId="543"/>
    <cellStyle name="Įprastas 5 5 2 3_8 priedas" xfId="910"/>
    <cellStyle name="Įprastas 5 5 2 4" xfId="407"/>
    <cellStyle name="Įprastas 5 5 2 4 2" xfId="408"/>
    <cellStyle name="Įprastas 5 5 2 4 2 2" xfId="735"/>
    <cellStyle name="Įprastas 5 5 2 4 2_8 priedas" xfId="1282"/>
    <cellStyle name="Įprastas 5 5 2 4 3" xfId="409"/>
    <cellStyle name="Įprastas 5 5 2 4 3 2" xfId="879"/>
    <cellStyle name="Įprastas 5 5 2 4 3_8 priedas" xfId="1146"/>
    <cellStyle name="Įprastas 5 5 2 4 4" xfId="591"/>
    <cellStyle name="Įprastas 5 5 2 4_8 priedas" xfId="1057"/>
    <cellStyle name="Įprastas 5 5 2 5" xfId="410"/>
    <cellStyle name="Įprastas 5 5 2 5 2" xfId="639"/>
    <cellStyle name="Įprastas 5 5 2 5_8 priedas" xfId="1010"/>
    <cellStyle name="Įprastas 5 5 2 6" xfId="411"/>
    <cellStyle name="Įprastas 5 5 2 6 2" xfId="783"/>
    <cellStyle name="Įprastas 5 5 2 6_8 priedas" xfId="1236"/>
    <cellStyle name="Įprastas 5 5 2 7" xfId="495"/>
    <cellStyle name="Įprastas 5 5 2_8 priedas" xfId="1103"/>
    <cellStyle name="Įprastas 5 5 3" xfId="412"/>
    <cellStyle name="Įprastas 5 5 3 2" xfId="413"/>
    <cellStyle name="Įprastas 5 5 3 2 2" xfId="414"/>
    <cellStyle name="Įprastas 5 5 3 2 2 2" xfId="699"/>
    <cellStyle name="Įprastas 5 5 3 2 2_8 priedas" xfId="1217"/>
    <cellStyle name="Įprastas 5 5 3 2 3" xfId="415"/>
    <cellStyle name="Įprastas 5 5 3 2 3 2" xfId="843"/>
    <cellStyle name="Įprastas 5 5 3 2 3_8 priedas" xfId="1083"/>
    <cellStyle name="Įprastas 5 5 3 2 4" xfId="555"/>
    <cellStyle name="Įprastas 5 5 3 2_8 priedas" xfId="969"/>
    <cellStyle name="Įprastas 5 5 3 3" xfId="416"/>
    <cellStyle name="Įprastas 5 5 3 3 2" xfId="417"/>
    <cellStyle name="Įprastas 5 5 3 3 2 2" xfId="747"/>
    <cellStyle name="Įprastas 5 5 3 3 2_8 priedas" xfId="1171"/>
    <cellStyle name="Įprastas 5 5 3 3 3" xfId="418"/>
    <cellStyle name="Įprastas 5 5 3 3 3 2" xfId="891"/>
    <cellStyle name="Įprastas 5 5 3 3 3_8 priedas" xfId="1035"/>
    <cellStyle name="Įprastas 5 5 3 3 4" xfId="603"/>
    <cellStyle name="Įprastas 5 5 3 3_8 priedas" xfId="1308"/>
    <cellStyle name="Įprastas 5 5 3 4" xfId="419"/>
    <cellStyle name="Įprastas 5 5 3 4 2" xfId="651"/>
    <cellStyle name="Įprastas 5 5 3 4_8 priedas" xfId="1259"/>
    <cellStyle name="Įprastas 5 5 3 5" xfId="420"/>
    <cellStyle name="Įprastas 5 5 3 5 2" xfId="795"/>
    <cellStyle name="Įprastas 5 5 3 5_8 priedas" xfId="1123"/>
    <cellStyle name="Įprastas 5 5 3 6" xfId="507"/>
    <cellStyle name="Įprastas 5 5 3_8 priedas" xfId="1106"/>
    <cellStyle name="Įprastas 5 5 4" xfId="421"/>
    <cellStyle name="Įprastas 5 5 4 2" xfId="422"/>
    <cellStyle name="Įprastas 5 5 4 2 2" xfId="675"/>
    <cellStyle name="Įprastas 5 5 4 2_8 priedas" xfId="946"/>
    <cellStyle name="Įprastas 5 5 4 3" xfId="423"/>
    <cellStyle name="Įprastas 5 5 4 3 2" xfId="819"/>
    <cellStyle name="Įprastas 5 5 4 3_8 priedas" xfId="1205"/>
    <cellStyle name="Įprastas 5 5 4 4" xfId="531"/>
    <cellStyle name="Įprastas 5 5 4_8 priedas" xfId="987"/>
    <cellStyle name="Įprastas 5 5 5" xfId="424"/>
    <cellStyle name="Įprastas 5 5 5 2" xfId="425"/>
    <cellStyle name="Įprastas 5 5 5 2 2" xfId="723"/>
    <cellStyle name="Įprastas 5 5 5 2_8 priedas" xfId="1296"/>
    <cellStyle name="Įprastas 5 5 5 3" xfId="426"/>
    <cellStyle name="Įprastas 5 5 5 3 2" xfId="867"/>
    <cellStyle name="Įprastas 5 5 5 3_8 priedas" xfId="1159"/>
    <cellStyle name="Įprastas 5 5 5 4" xfId="579"/>
    <cellStyle name="Įprastas 5 5 5_8 priedas" xfId="1071"/>
    <cellStyle name="Įprastas 5 5 6" xfId="427"/>
    <cellStyle name="Įprastas 5 5 6 2" xfId="627"/>
    <cellStyle name="Įprastas 5 5 6_8 priedas" xfId="1024"/>
    <cellStyle name="Įprastas 5 5 7" xfId="428"/>
    <cellStyle name="Įprastas 5 5 7 2" xfId="771"/>
    <cellStyle name="Įprastas 5 5 7_8 priedas" xfId="1249"/>
    <cellStyle name="Įprastas 5 5 8" xfId="483"/>
    <cellStyle name="Įprastas 5 5_8 priedas" xfId="393"/>
    <cellStyle name="Įprastas 5 6" xfId="429"/>
    <cellStyle name="Įprastas 5 6 2" xfId="430"/>
    <cellStyle name="Įprastas 5 6 2 2" xfId="431"/>
    <cellStyle name="Įprastas 5 6 2 2 2" xfId="432"/>
    <cellStyle name="Įprastas 5 6 2 2 2 2" xfId="705"/>
    <cellStyle name="Įprastas 5 6 2 2 2_8 priedas" xfId="1320"/>
    <cellStyle name="Įprastas 5 6 2 2 3" xfId="433"/>
    <cellStyle name="Įprastas 5 6 2 2 3 2" xfId="849"/>
    <cellStyle name="Įprastas 5 6 2 2 3_8 priedas" xfId="1183"/>
    <cellStyle name="Įprastas 5 6 2 2 4" xfId="561"/>
    <cellStyle name="Įprastas 5 6 2 2_8 priedas" xfId="1095"/>
    <cellStyle name="Įprastas 5 6 2 3" xfId="434"/>
    <cellStyle name="Įprastas 5 6 2 3 2" xfId="435"/>
    <cellStyle name="Įprastas 5 6 2 3 2 2" xfId="753"/>
    <cellStyle name="Įprastas 5 6 2 3 2_8 priedas" xfId="1271"/>
    <cellStyle name="Įprastas 5 6 2 3 3" xfId="436"/>
    <cellStyle name="Įprastas 5 6 2 3 3 2" xfId="897"/>
    <cellStyle name="Įprastas 5 6 2 3 3_8 priedas" xfId="1135"/>
    <cellStyle name="Įprastas 5 6 2 3 4" xfId="609"/>
    <cellStyle name="Įprastas 5 6 2 3_8 priedas" xfId="1047"/>
    <cellStyle name="Įprastas 5 6 2 4" xfId="437"/>
    <cellStyle name="Įprastas 5 6 2 4 2" xfId="657"/>
    <cellStyle name="Įprastas 5 6 2 4_8 priedas" xfId="999"/>
    <cellStyle name="Įprastas 5 6 2 5" xfId="438"/>
    <cellStyle name="Įprastas 5 6 2 5 2" xfId="801"/>
    <cellStyle name="Įprastas 5 6 2 5_8 priedas" xfId="958"/>
    <cellStyle name="Įprastas 5 6 2 6" xfId="513"/>
    <cellStyle name="Įprastas 5 6 2_8 priedas" xfId="1229"/>
    <cellStyle name="Įprastas 5 6 3" xfId="439"/>
    <cellStyle name="Įprastas 5 6 3 2" xfId="440"/>
    <cellStyle name="Įprastas 5 6 3 2 2" xfId="681"/>
    <cellStyle name="Įprastas 5 6 3 2_8 priedas" xfId="938"/>
    <cellStyle name="Įprastas 5 6 3 3" xfId="441"/>
    <cellStyle name="Įprastas 5 6 3 3 2" xfId="825"/>
    <cellStyle name="Įprastas 5 6 3 3_8 priedas" xfId="1200"/>
    <cellStyle name="Įprastas 5 6 3 4" xfId="537"/>
    <cellStyle name="Įprastas 5 6 3_8 priedas" xfId="929"/>
    <cellStyle name="Įprastas 5 6 4" xfId="442"/>
    <cellStyle name="Įprastas 5 6 4 2" xfId="443"/>
    <cellStyle name="Įprastas 5 6 4 2 2" xfId="729"/>
    <cellStyle name="Įprastas 5 6 4 2_8 priedas" xfId="1291"/>
    <cellStyle name="Įprastas 5 6 4 3" xfId="444"/>
    <cellStyle name="Įprastas 5 6 4 3 2" xfId="873"/>
    <cellStyle name="Įprastas 5 6 4 3_8 priedas" xfId="1154"/>
    <cellStyle name="Įprastas 5 6 4 4" xfId="585"/>
    <cellStyle name="Įprastas 5 6 4_8 priedas" xfId="1066"/>
    <cellStyle name="Įprastas 5 6 5" xfId="445"/>
    <cellStyle name="Įprastas 5 6 5 2" xfId="633"/>
    <cellStyle name="Įprastas 5 6 5_8 priedas" xfId="1019"/>
    <cellStyle name="Įprastas 5 6 6" xfId="446"/>
    <cellStyle name="Įprastas 5 6 6 2" xfId="777"/>
    <cellStyle name="Įprastas 5 6 6_8 priedas" xfId="1244"/>
    <cellStyle name="Įprastas 5 6 7" xfId="489"/>
    <cellStyle name="Įprastas 5 6_8 priedas" xfId="983"/>
    <cellStyle name="Įprastas 5 7" xfId="447"/>
    <cellStyle name="Įprastas 5 7 2" xfId="448"/>
    <cellStyle name="Įprastas 5 7 2 2" xfId="449"/>
    <cellStyle name="Įprastas 5 7 2 2 2" xfId="693"/>
    <cellStyle name="Įprastas 5 7 2 2_8 priedas" xfId="1224"/>
    <cellStyle name="Įprastas 5 7 2 3" xfId="450"/>
    <cellStyle name="Įprastas 5 7 2 3 2" xfId="837"/>
    <cellStyle name="Įprastas 5 7 2 3_8 priedas" xfId="1090"/>
    <cellStyle name="Įprastas 5 7 2 4" xfId="549"/>
    <cellStyle name="Įprastas 5 7 2_8 priedas" xfId="978"/>
    <cellStyle name="Įprastas 5 7 3" xfId="451"/>
    <cellStyle name="Įprastas 5 7 3 2" xfId="452"/>
    <cellStyle name="Įprastas 5 7 3 2 2" xfId="741"/>
    <cellStyle name="Įprastas 5 7 3 2_8 priedas" xfId="1178"/>
    <cellStyle name="Įprastas 5 7 3 3" xfId="453"/>
    <cellStyle name="Įprastas 5 7 3 3 2" xfId="885"/>
    <cellStyle name="Įprastas 5 7 3 3_8 priedas" xfId="1042"/>
    <cellStyle name="Įprastas 5 7 3 4" xfId="597"/>
    <cellStyle name="Įprastas 5 7 3_8 priedas" xfId="1315"/>
    <cellStyle name="Įprastas 5 7 4" xfId="454"/>
    <cellStyle name="Įprastas 5 7 4 2" xfId="645"/>
    <cellStyle name="Įprastas 5 7 4_8 priedas" xfId="1266"/>
    <cellStyle name="Įprastas 5 7 5" xfId="455"/>
    <cellStyle name="Įprastas 5 7 5 2" xfId="789"/>
    <cellStyle name="Įprastas 5 7 5_8 priedas" xfId="1130"/>
    <cellStyle name="Įprastas 5 7 6" xfId="501"/>
    <cellStyle name="Įprastas 5 7_8 priedas" xfId="1114"/>
    <cellStyle name="Įprastas 5 8" xfId="456"/>
    <cellStyle name="Įprastas 5 8 2" xfId="457"/>
    <cellStyle name="Įprastas 5 8 2 2" xfId="669"/>
    <cellStyle name="Įprastas 5 8 2_8 priedas" xfId="953"/>
    <cellStyle name="Įprastas 5 8 3" xfId="458"/>
    <cellStyle name="Įprastas 5 8 3 2" xfId="813"/>
    <cellStyle name="Įprastas 5 8 3_8 priedas" xfId="1212"/>
    <cellStyle name="Įprastas 5 8 4" xfId="525"/>
    <cellStyle name="Įprastas 5 8_8 priedas" xfId="994"/>
    <cellStyle name="Įprastas 5 9" xfId="459"/>
    <cellStyle name="Įprastas 5 9 2" xfId="460"/>
    <cellStyle name="Įprastas 5 9 2 2" xfId="717"/>
    <cellStyle name="Įprastas 5 9 2_8 priedas" xfId="1303"/>
    <cellStyle name="Įprastas 5 9 3" xfId="461"/>
    <cellStyle name="Įprastas 5 9 3 2" xfId="861"/>
    <cellStyle name="Įprastas 5 9 3_8 priedas" xfId="1166"/>
    <cellStyle name="Įprastas 5 9 4" xfId="573"/>
    <cellStyle name="Įprastas 5 9_8 priedas" xfId="1078"/>
    <cellStyle name="Įprastas 5_8 -ES projektai" xfId="14"/>
    <cellStyle name="Įprastas_8 priedas" xfId="33"/>
    <cellStyle name="Kablelis 2" xfId="20"/>
    <cellStyle name="Kablelis 2 2" xfId="462"/>
    <cellStyle name="Kablelis 2 2 2" xfId="463"/>
    <cellStyle name="Kablelis 2 2 3" xfId="35"/>
    <cellStyle name="Kablelis 2 3" xfId="464"/>
    <cellStyle name="Kablelis 2 3 2" xfId="465"/>
    <cellStyle name="Kablelis 2 3 3" xfId="466"/>
    <cellStyle name="Kablelis 2 4" xfId="467"/>
    <cellStyle name="Kablelis 2 5" xfId="34"/>
    <cellStyle name="Kablelis 3" xfId="21"/>
    <cellStyle name="Kablelis 3 2" xfId="468"/>
    <cellStyle name="Kablelis 3 2 2" xfId="469"/>
    <cellStyle name="Kablelis 3 2 3" xfId="470"/>
    <cellStyle name="Kablelis 3 3" xfId="471"/>
    <cellStyle name="Kablelis 3 3 2" xfId="472"/>
    <cellStyle name="Kablelis 3 3 3" xfId="473"/>
    <cellStyle name="Kablelis 3 4" xfId="474"/>
    <cellStyle name="Kablelis 3 5" xfId="475"/>
    <cellStyle name="Kablelis 4" xfId="476"/>
    <cellStyle name="Normal_Sheet1" xfId="9"/>
    <cellStyle name="Normal_Sheet1_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8"/>
  <sheetViews>
    <sheetView tabSelected="1" workbookViewId="0"/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1.88671875" customWidth="1"/>
    <col min="6" max="6" width="17.44140625" customWidth="1"/>
    <col min="8" max="8" width="10.5546875" bestFit="1" customWidth="1"/>
    <col min="10" max="10" width="11.5546875" bestFit="1" customWidth="1"/>
  </cols>
  <sheetData>
    <row r="1" spans="1:4" ht="15.6" x14ac:dyDescent="0.3">
      <c r="A1" s="2" t="s">
        <v>524</v>
      </c>
      <c r="C1" s="394"/>
      <c r="D1" s="394"/>
    </row>
    <row r="2" spans="1:4" ht="15.6" x14ac:dyDescent="0.3">
      <c r="C2" s="395" t="s">
        <v>636</v>
      </c>
      <c r="D2" s="394"/>
    </row>
    <row r="3" spans="1:4" ht="16.5" customHeight="1" x14ac:dyDescent="0.3">
      <c r="A3" s="1" t="s">
        <v>525</v>
      </c>
      <c r="C3" s="394"/>
      <c r="D3" s="394"/>
    </row>
    <row r="4" spans="1:4" s="406" customFormat="1" ht="16.5" customHeight="1" x14ac:dyDescent="0.3">
      <c r="A4" s="1"/>
      <c r="C4" s="969" t="s">
        <v>649</v>
      </c>
      <c r="D4" s="970"/>
    </row>
    <row r="5" spans="1:4" s="406" customFormat="1" ht="16.5" customHeight="1" x14ac:dyDescent="0.3">
      <c r="A5" s="1"/>
      <c r="C5" s="395" t="s">
        <v>726</v>
      </c>
      <c r="D5" s="395"/>
    </row>
    <row r="6" spans="1:4" s="406" customFormat="1" ht="16.5" customHeight="1" x14ac:dyDescent="0.3">
      <c r="A6" s="1"/>
      <c r="C6" s="407" t="s">
        <v>650</v>
      </c>
      <c r="D6" s="394"/>
    </row>
    <row r="7" spans="1:4" ht="15.6" x14ac:dyDescent="0.3">
      <c r="A7" s="968" t="s">
        <v>551</v>
      </c>
      <c r="B7" s="968"/>
      <c r="C7" s="968"/>
      <c r="D7" s="968"/>
    </row>
    <row r="8" spans="1:4" ht="15.6" x14ac:dyDescent="0.3">
      <c r="A8" s="296"/>
      <c r="B8" s="297"/>
      <c r="C8" s="297"/>
      <c r="D8" s="297"/>
    </row>
    <row r="9" spans="1:4" ht="15.6" x14ac:dyDescent="0.3">
      <c r="A9" s="296"/>
      <c r="B9" s="297"/>
      <c r="C9" s="297"/>
      <c r="D9" s="233"/>
    </row>
    <row r="10" spans="1:4" ht="13.8" thickBot="1" x14ac:dyDescent="0.3">
      <c r="A10" s="297"/>
      <c r="B10" s="297"/>
      <c r="C10" s="297"/>
      <c r="D10" s="233" t="s">
        <v>727</v>
      </c>
    </row>
    <row r="11" spans="1:4" ht="40.200000000000003" thickBot="1" x14ac:dyDescent="0.3">
      <c r="A11" s="301" t="s">
        <v>343</v>
      </c>
      <c r="B11" s="302" t="s">
        <v>344</v>
      </c>
      <c r="C11" s="303" t="s">
        <v>345</v>
      </c>
      <c r="D11" s="304" t="s">
        <v>698</v>
      </c>
    </row>
    <row r="12" spans="1:4" ht="13.8" thickBot="1" x14ac:dyDescent="0.3">
      <c r="A12" s="305">
        <v>1</v>
      </c>
      <c r="B12" s="306">
        <v>2</v>
      </c>
      <c r="C12" s="307">
        <v>3</v>
      </c>
      <c r="D12" s="308">
        <v>4</v>
      </c>
    </row>
    <row r="13" spans="1:4" ht="16.2" thickBot="1" x14ac:dyDescent="0.3">
      <c r="A13" s="310">
        <v>1</v>
      </c>
      <c r="B13" s="564" t="s">
        <v>346</v>
      </c>
      <c r="C13" s="565" t="s">
        <v>585</v>
      </c>
      <c r="D13" s="566">
        <f>D14+D17+D21</f>
        <v>27784</v>
      </c>
    </row>
    <row r="14" spans="1:4" ht="16.2" thickBot="1" x14ac:dyDescent="0.3">
      <c r="A14" s="310">
        <v>2</v>
      </c>
      <c r="B14" s="389" t="s">
        <v>347</v>
      </c>
      <c r="C14" s="313" t="s">
        <v>584</v>
      </c>
      <c r="D14" s="309">
        <f>D15+D16</f>
        <v>26250</v>
      </c>
    </row>
    <row r="15" spans="1:4" ht="16.2" thickBot="1" x14ac:dyDescent="0.3">
      <c r="A15" s="310">
        <v>3</v>
      </c>
      <c r="B15" s="311" t="s">
        <v>348</v>
      </c>
      <c r="C15" s="312" t="s">
        <v>349</v>
      </c>
      <c r="D15" s="309">
        <v>26232</v>
      </c>
    </row>
    <row r="16" spans="1:4" ht="16.2" thickBot="1" x14ac:dyDescent="0.3">
      <c r="A16" s="310">
        <v>4</v>
      </c>
      <c r="B16" s="311" t="s">
        <v>348</v>
      </c>
      <c r="C16" s="312" t="s">
        <v>542</v>
      </c>
      <c r="D16" s="309">
        <v>18</v>
      </c>
    </row>
    <row r="17" spans="1:4" ht="16.2" thickBot="1" x14ac:dyDescent="0.3">
      <c r="A17" s="310">
        <v>5</v>
      </c>
      <c r="B17" s="311" t="s">
        <v>350</v>
      </c>
      <c r="C17" s="313" t="s">
        <v>586</v>
      </c>
      <c r="D17" s="309">
        <f>D18+D19+D20</f>
        <v>1444</v>
      </c>
    </row>
    <row r="18" spans="1:4" ht="16.2" thickBot="1" x14ac:dyDescent="0.3">
      <c r="A18" s="310">
        <v>6</v>
      </c>
      <c r="B18" s="311" t="s">
        <v>351</v>
      </c>
      <c r="C18" s="312" t="s">
        <v>352</v>
      </c>
      <c r="D18" s="309">
        <v>1100</v>
      </c>
    </row>
    <row r="19" spans="1:4" ht="16.2" thickBot="1" x14ac:dyDescent="0.3">
      <c r="A19" s="310">
        <v>7</v>
      </c>
      <c r="B19" s="311" t="s">
        <v>353</v>
      </c>
      <c r="C19" s="312" t="s">
        <v>599</v>
      </c>
      <c r="D19" s="309">
        <v>24</v>
      </c>
    </row>
    <row r="20" spans="1:4" ht="16.2" thickBot="1" x14ac:dyDescent="0.3">
      <c r="A20" s="310">
        <v>8</v>
      </c>
      <c r="B20" s="311" t="s">
        <v>354</v>
      </c>
      <c r="C20" s="312" t="s">
        <v>355</v>
      </c>
      <c r="D20" s="309">
        <v>320</v>
      </c>
    </row>
    <row r="21" spans="1:4" ht="16.2" thickBot="1" x14ac:dyDescent="0.3">
      <c r="A21" s="310">
        <v>9</v>
      </c>
      <c r="B21" s="311" t="s">
        <v>356</v>
      </c>
      <c r="C21" s="313" t="s">
        <v>587</v>
      </c>
      <c r="D21" s="309">
        <f>D22</f>
        <v>90</v>
      </c>
    </row>
    <row r="22" spans="1:4" ht="16.2" thickBot="1" x14ac:dyDescent="0.3">
      <c r="A22" s="310">
        <v>10</v>
      </c>
      <c r="B22" s="311" t="s">
        <v>357</v>
      </c>
      <c r="C22" s="312" t="s">
        <v>358</v>
      </c>
      <c r="D22" s="309">
        <v>90</v>
      </c>
    </row>
    <row r="23" spans="1:4" ht="16.2" thickBot="1" x14ac:dyDescent="0.3">
      <c r="A23" s="310">
        <v>11</v>
      </c>
      <c r="B23" s="564" t="s">
        <v>359</v>
      </c>
      <c r="C23" s="565" t="s">
        <v>728</v>
      </c>
      <c r="D23" s="567">
        <f>D25+D31+D45+D24</f>
        <v>18794.3711</v>
      </c>
    </row>
    <row r="24" spans="1:4" ht="16.2" thickBot="1" x14ac:dyDescent="0.3">
      <c r="A24" s="310">
        <v>12</v>
      </c>
      <c r="B24" s="319" t="s">
        <v>515</v>
      </c>
      <c r="C24" s="313" t="s">
        <v>516</v>
      </c>
      <c r="D24" s="568">
        <v>424.05900000000003</v>
      </c>
    </row>
    <row r="25" spans="1:4" ht="16.2" thickBot="1" x14ac:dyDescent="0.3">
      <c r="A25" s="310">
        <v>13</v>
      </c>
      <c r="B25" s="319" t="s">
        <v>360</v>
      </c>
      <c r="C25" s="313" t="s">
        <v>684</v>
      </c>
      <c r="D25" s="569">
        <f>D26+D27+D28+D29+D30</f>
        <v>14085.050999999999</v>
      </c>
    </row>
    <row r="26" spans="1:4" ht="31.8" thickBot="1" x14ac:dyDescent="0.3">
      <c r="A26" s="310">
        <v>14</v>
      </c>
      <c r="B26" s="311" t="s">
        <v>361</v>
      </c>
      <c r="C26" s="312" t="s">
        <v>362</v>
      </c>
      <c r="D26" s="621">
        <v>4306.5640000000003</v>
      </c>
    </row>
    <row r="27" spans="1:4" ht="16.2" thickBot="1" x14ac:dyDescent="0.35">
      <c r="A27" s="310">
        <v>15</v>
      </c>
      <c r="B27" s="311" t="s">
        <v>363</v>
      </c>
      <c r="C27" s="314" t="s">
        <v>364</v>
      </c>
      <c r="D27" s="622">
        <v>9619.5</v>
      </c>
    </row>
    <row r="28" spans="1:4" ht="31.8" thickBot="1" x14ac:dyDescent="0.35">
      <c r="A28" s="310">
        <v>16</v>
      </c>
      <c r="B28" s="312" t="s">
        <v>365</v>
      </c>
      <c r="C28" s="316" t="s">
        <v>366</v>
      </c>
      <c r="D28" s="315">
        <v>134.9</v>
      </c>
    </row>
    <row r="29" spans="1:4" ht="31.8" thickBot="1" x14ac:dyDescent="0.35">
      <c r="A29" s="310">
        <v>17</v>
      </c>
      <c r="B29" s="312" t="s">
        <v>367</v>
      </c>
      <c r="C29" s="316" t="s">
        <v>600</v>
      </c>
      <c r="D29" s="315">
        <v>0.8</v>
      </c>
    </row>
    <row r="30" spans="1:4" s="406" customFormat="1" ht="31.8" thickBot="1" x14ac:dyDescent="0.35">
      <c r="A30" s="310">
        <f>A29+1</f>
        <v>18</v>
      </c>
      <c r="B30" s="312" t="s">
        <v>664</v>
      </c>
      <c r="C30" s="316" t="s">
        <v>424</v>
      </c>
      <c r="D30" s="315">
        <v>23.286999999999999</v>
      </c>
    </row>
    <row r="31" spans="1:4" ht="16.2" thickBot="1" x14ac:dyDescent="0.35">
      <c r="A31" s="310">
        <v>19</v>
      </c>
      <c r="B31" s="570" t="s">
        <v>368</v>
      </c>
      <c r="C31" s="571" t="s">
        <v>685</v>
      </c>
      <c r="D31" s="572">
        <f>SUM(D32:D44)</f>
        <v>1417.7971000000002</v>
      </c>
    </row>
    <row r="32" spans="1:4" ht="31.8" thickBot="1" x14ac:dyDescent="0.35">
      <c r="A32" s="310">
        <v>20</v>
      </c>
      <c r="B32" s="312" t="s">
        <v>369</v>
      </c>
      <c r="C32" s="316" t="s">
        <v>370</v>
      </c>
      <c r="D32" s="317">
        <v>182.2</v>
      </c>
    </row>
    <row r="33" spans="1:4" ht="16.2" thickBot="1" x14ac:dyDescent="0.35">
      <c r="A33" s="310">
        <v>21</v>
      </c>
      <c r="B33" s="582" t="s">
        <v>511</v>
      </c>
      <c r="C33" s="318" t="s">
        <v>601</v>
      </c>
      <c r="D33" s="317">
        <v>131</v>
      </c>
    </row>
    <row r="34" spans="1:4" ht="31.8" thickBot="1" x14ac:dyDescent="0.35">
      <c r="A34" s="310">
        <v>22</v>
      </c>
      <c r="B34" s="312" t="s">
        <v>665</v>
      </c>
      <c r="C34" s="316" t="s">
        <v>371</v>
      </c>
      <c r="D34" s="317">
        <v>28.28</v>
      </c>
    </row>
    <row r="35" spans="1:4" ht="31.8" thickBot="1" x14ac:dyDescent="0.35">
      <c r="A35" s="310">
        <v>23</v>
      </c>
      <c r="B35" s="312" t="s">
        <v>666</v>
      </c>
      <c r="C35" s="316" t="s">
        <v>549</v>
      </c>
      <c r="D35" s="317">
        <v>110.282</v>
      </c>
    </row>
    <row r="36" spans="1:4" ht="16.2" thickBot="1" x14ac:dyDescent="0.35">
      <c r="A36" s="310">
        <v>24</v>
      </c>
      <c r="B36" s="312" t="s">
        <v>667</v>
      </c>
      <c r="C36" s="316" t="s">
        <v>520</v>
      </c>
      <c r="D36" s="317">
        <v>111.495</v>
      </c>
    </row>
    <row r="37" spans="1:4" ht="16.2" thickBot="1" x14ac:dyDescent="0.35">
      <c r="A37" s="310">
        <v>25</v>
      </c>
      <c r="B37" s="312" t="s">
        <v>512</v>
      </c>
      <c r="C37" s="316" t="s">
        <v>545</v>
      </c>
      <c r="D37" s="317">
        <v>24.678999999999998</v>
      </c>
    </row>
    <row r="38" spans="1:4" s="406" customFormat="1" ht="31.8" thickBot="1" x14ac:dyDescent="0.35">
      <c r="A38" s="310">
        <v>26</v>
      </c>
      <c r="B38" s="314" t="s">
        <v>651</v>
      </c>
      <c r="C38" s="623" t="s">
        <v>652</v>
      </c>
      <c r="D38" s="317">
        <v>56.75</v>
      </c>
    </row>
    <row r="39" spans="1:4" s="406" customFormat="1" ht="31.8" thickBot="1" x14ac:dyDescent="0.35">
      <c r="A39" s="310">
        <v>27</v>
      </c>
      <c r="B39" s="312" t="s">
        <v>653</v>
      </c>
      <c r="C39" s="316" t="s">
        <v>654</v>
      </c>
      <c r="D39" s="317">
        <v>46.390999999999998</v>
      </c>
    </row>
    <row r="40" spans="1:4" s="406" customFormat="1" ht="16.2" thickBot="1" x14ac:dyDescent="0.35">
      <c r="A40" s="310">
        <v>28</v>
      </c>
      <c r="B40" s="312" t="s">
        <v>655</v>
      </c>
      <c r="C40" s="429" t="s">
        <v>656</v>
      </c>
      <c r="D40" s="317">
        <v>18.992999999999999</v>
      </c>
    </row>
    <row r="41" spans="1:4" s="406" customFormat="1" ht="28.2" thickBot="1" x14ac:dyDescent="0.3">
      <c r="A41" s="310">
        <v>29</v>
      </c>
      <c r="B41" s="312" t="s">
        <v>657</v>
      </c>
      <c r="C41" s="430" t="s">
        <v>658</v>
      </c>
      <c r="D41" s="624">
        <v>15.8939</v>
      </c>
    </row>
    <row r="42" spans="1:4" s="406" customFormat="1" ht="42" thickBot="1" x14ac:dyDescent="0.3">
      <c r="A42" s="310">
        <v>30</v>
      </c>
      <c r="B42" s="312" t="s">
        <v>668</v>
      </c>
      <c r="C42" s="601" t="s">
        <v>659</v>
      </c>
      <c r="D42" s="625">
        <v>5.24</v>
      </c>
    </row>
    <row r="43" spans="1:4" s="406" customFormat="1" ht="16.2" thickBot="1" x14ac:dyDescent="0.3">
      <c r="A43" s="310">
        <v>31</v>
      </c>
      <c r="B43" s="312" t="s">
        <v>699</v>
      </c>
      <c r="C43" s="601" t="s">
        <v>700</v>
      </c>
      <c r="D43" s="626">
        <v>28.693200000000001</v>
      </c>
    </row>
    <row r="44" spans="1:4" ht="16.2" thickBot="1" x14ac:dyDescent="0.3">
      <c r="A44" s="310">
        <f>A43+1</f>
        <v>32</v>
      </c>
      <c r="B44" s="312" t="s">
        <v>701</v>
      </c>
      <c r="C44" s="601" t="s">
        <v>660</v>
      </c>
      <c r="D44" s="624">
        <v>657.9</v>
      </c>
    </row>
    <row r="45" spans="1:4" ht="16.2" thickBot="1" x14ac:dyDescent="0.35">
      <c r="A45" s="321">
        <v>33</v>
      </c>
      <c r="B45" s="570" t="s">
        <v>372</v>
      </c>
      <c r="C45" s="571" t="s">
        <v>702</v>
      </c>
      <c r="D45" s="568">
        <f>D46+D47+D48+D49</f>
        <v>2867.4639999999999</v>
      </c>
    </row>
    <row r="46" spans="1:4" ht="16.2" thickBot="1" x14ac:dyDescent="0.35">
      <c r="A46" s="310">
        <v>34</v>
      </c>
      <c r="B46" s="311" t="s">
        <v>373</v>
      </c>
      <c r="C46" s="584" t="s">
        <v>602</v>
      </c>
      <c r="D46" s="317">
        <v>998</v>
      </c>
    </row>
    <row r="47" spans="1:4" ht="16.2" thickBot="1" x14ac:dyDescent="0.35">
      <c r="A47" s="310">
        <v>35</v>
      </c>
      <c r="B47" s="311" t="s">
        <v>374</v>
      </c>
      <c r="C47" s="318" t="s">
        <v>703</v>
      </c>
      <c r="D47" s="317"/>
    </row>
    <row r="48" spans="1:4" ht="31.8" thickBot="1" x14ac:dyDescent="0.35">
      <c r="A48" s="310">
        <v>36</v>
      </c>
      <c r="B48" s="311" t="s">
        <v>669</v>
      </c>
      <c r="C48" s="316" t="s">
        <v>623</v>
      </c>
      <c r="D48" s="317">
        <v>33.564</v>
      </c>
    </row>
    <row r="49" spans="1:10" ht="16.2" thickBot="1" x14ac:dyDescent="0.3">
      <c r="A49" s="310">
        <v>37</v>
      </c>
      <c r="B49" s="311" t="s">
        <v>704</v>
      </c>
      <c r="C49" s="601" t="s">
        <v>660</v>
      </c>
      <c r="D49" s="317">
        <v>1835.9</v>
      </c>
    </row>
    <row r="50" spans="1:10" ht="16.2" thickBot="1" x14ac:dyDescent="0.3">
      <c r="A50" s="310">
        <v>38</v>
      </c>
      <c r="B50" s="564" t="s">
        <v>375</v>
      </c>
      <c r="C50" s="565" t="s">
        <v>730</v>
      </c>
      <c r="D50" s="573">
        <f>D51+D55+D56+D59+D60</f>
        <v>3165.473</v>
      </c>
    </row>
    <row r="51" spans="1:10" ht="16.2" thickBot="1" x14ac:dyDescent="0.3">
      <c r="A51" s="310">
        <v>39</v>
      </c>
      <c r="B51" s="319" t="s">
        <v>376</v>
      </c>
      <c r="C51" s="313" t="s">
        <v>729</v>
      </c>
      <c r="D51" s="320">
        <f>D52+D53+D54</f>
        <v>571</v>
      </c>
    </row>
    <row r="52" spans="1:10" ht="31.8" thickBot="1" x14ac:dyDescent="0.3">
      <c r="A52" s="310">
        <v>40</v>
      </c>
      <c r="B52" s="311" t="s">
        <v>377</v>
      </c>
      <c r="C52" s="312" t="s">
        <v>378</v>
      </c>
      <c r="D52" s="309">
        <v>400</v>
      </c>
    </row>
    <row r="53" spans="1:10" ht="16.2" thickBot="1" x14ac:dyDescent="0.3">
      <c r="A53" s="310">
        <v>41</v>
      </c>
      <c r="B53" s="311" t="s">
        <v>705</v>
      </c>
      <c r="C53" s="312" t="s">
        <v>379</v>
      </c>
      <c r="D53" s="309">
        <v>15</v>
      </c>
    </row>
    <row r="54" spans="1:10" ht="16.2" thickBot="1" x14ac:dyDescent="0.3">
      <c r="A54" s="310">
        <v>42</v>
      </c>
      <c r="B54" s="311" t="s">
        <v>380</v>
      </c>
      <c r="C54" s="312" t="s">
        <v>706</v>
      </c>
      <c r="D54" s="309">
        <v>156</v>
      </c>
    </row>
    <row r="55" spans="1:10" ht="16.2" thickBot="1" x14ac:dyDescent="0.3">
      <c r="A55" s="310">
        <v>43</v>
      </c>
      <c r="B55" s="311" t="s">
        <v>707</v>
      </c>
      <c r="C55" s="312" t="s">
        <v>381</v>
      </c>
      <c r="D55" s="317">
        <v>1508.973</v>
      </c>
    </row>
    <row r="56" spans="1:10" ht="16.2" thickBot="1" x14ac:dyDescent="0.3">
      <c r="A56" s="321">
        <v>44</v>
      </c>
      <c r="B56" s="319" t="s">
        <v>708</v>
      </c>
      <c r="C56" s="313" t="s">
        <v>709</v>
      </c>
      <c r="D56" s="320">
        <f>D57+D58</f>
        <v>1040</v>
      </c>
    </row>
    <row r="57" spans="1:10" ht="16.2" thickBot="1" x14ac:dyDescent="0.3">
      <c r="A57" s="310">
        <v>45</v>
      </c>
      <c r="B57" s="311" t="s">
        <v>710</v>
      </c>
      <c r="C57" s="312" t="s">
        <v>382</v>
      </c>
      <c r="D57" s="309">
        <v>40</v>
      </c>
    </row>
    <row r="58" spans="1:10" ht="16.2" thickBot="1" x14ac:dyDescent="0.3">
      <c r="A58" s="310">
        <v>46</v>
      </c>
      <c r="B58" s="311" t="s">
        <v>711</v>
      </c>
      <c r="C58" s="312" t="s">
        <v>383</v>
      </c>
      <c r="D58" s="322">
        <v>1000</v>
      </c>
    </row>
    <row r="59" spans="1:10" ht="16.2" thickBot="1" x14ac:dyDescent="0.3">
      <c r="A59" s="310">
        <v>47</v>
      </c>
      <c r="B59" s="311" t="s">
        <v>384</v>
      </c>
      <c r="C59" s="312" t="s">
        <v>385</v>
      </c>
      <c r="D59" s="309">
        <v>15.5</v>
      </c>
    </row>
    <row r="60" spans="1:10" ht="16.2" thickBot="1" x14ac:dyDescent="0.3">
      <c r="A60" s="310">
        <v>48</v>
      </c>
      <c r="B60" s="311" t="s">
        <v>712</v>
      </c>
      <c r="C60" s="312" t="s">
        <v>386</v>
      </c>
      <c r="D60" s="309">
        <v>30</v>
      </c>
      <c r="F60" s="324"/>
      <c r="G60" s="10"/>
    </row>
    <row r="61" spans="1:10" ht="31.8" thickBot="1" x14ac:dyDescent="0.35">
      <c r="A61" s="314">
        <v>49</v>
      </c>
      <c r="B61" s="574" t="s">
        <v>387</v>
      </c>
      <c r="C61" s="575" t="s">
        <v>388</v>
      </c>
      <c r="D61" s="576">
        <v>65</v>
      </c>
    </row>
    <row r="62" spans="1:10" ht="18" thickBot="1" x14ac:dyDescent="0.3">
      <c r="A62" s="310">
        <v>50</v>
      </c>
      <c r="B62" s="577"/>
      <c r="C62" s="565" t="s">
        <v>731</v>
      </c>
      <c r="D62" s="578">
        <f>D13+D23+D50+D61</f>
        <v>49808.844100000002</v>
      </c>
    </row>
    <row r="63" spans="1:10" ht="16.2" thickBot="1" x14ac:dyDescent="0.3">
      <c r="A63" s="971">
        <v>51</v>
      </c>
      <c r="B63" s="974"/>
      <c r="C63" s="368" t="s">
        <v>389</v>
      </c>
      <c r="D63" s="323">
        <f>D64+D65+D66</f>
        <v>2413.97696</v>
      </c>
      <c r="J63" s="376"/>
    </row>
    <row r="64" spans="1:10" ht="15.6" x14ac:dyDescent="0.3">
      <c r="A64" s="972"/>
      <c r="B64" s="975"/>
      <c r="C64" s="369" t="s">
        <v>390</v>
      </c>
      <c r="D64" s="370">
        <v>234.10410999999999</v>
      </c>
      <c r="F64" s="324"/>
    </row>
    <row r="65" spans="1:6" ht="15.6" x14ac:dyDescent="0.3">
      <c r="A65" s="972"/>
      <c r="B65" s="975"/>
      <c r="C65" s="369" t="s">
        <v>391</v>
      </c>
      <c r="D65" s="371">
        <v>495.64854000000003</v>
      </c>
      <c r="F65" s="324"/>
    </row>
    <row r="66" spans="1:6" ht="16.2" thickBot="1" x14ac:dyDescent="0.35">
      <c r="A66" s="973"/>
      <c r="B66" s="975"/>
      <c r="C66" s="372" t="s">
        <v>392</v>
      </c>
      <c r="D66" s="373">
        <v>1684.2243100000001</v>
      </c>
    </row>
    <row r="67" spans="1:6" ht="15.6" x14ac:dyDescent="0.3">
      <c r="A67" s="390">
        <v>52</v>
      </c>
      <c r="B67" s="391"/>
      <c r="C67" s="384" t="s">
        <v>517</v>
      </c>
      <c r="D67" s="385">
        <v>1067.7</v>
      </c>
    </row>
    <row r="68" spans="1:6" ht="17.399999999999999" x14ac:dyDescent="0.3">
      <c r="A68" s="579">
        <v>53</v>
      </c>
      <c r="B68" s="579"/>
      <c r="C68" s="580" t="s">
        <v>510</v>
      </c>
      <c r="D68" s="581">
        <f>D62+D63+D67</f>
        <v>53290.521059999999</v>
      </c>
    </row>
  </sheetData>
  <mergeCells count="4">
    <mergeCell ref="A7:D7"/>
    <mergeCell ref="C4:D4"/>
    <mergeCell ref="A63:A66"/>
    <mergeCell ref="B63:B66"/>
  </mergeCells>
  <phoneticPr fontId="9" type="noConversion"/>
  <pageMargins left="0.74803149606299213" right="0.74803149606299213" top="0.98425196850393704" bottom="0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workbookViewId="0">
      <selection activeCell="E10" sqref="E10:F10"/>
    </sheetView>
  </sheetViews>
  <sheetFormatPr defaultRowHeight="13.2" x14ac:dyDescent="0.25"/>
  <cols>
    <col min="1" max="1" width="6.5546875" customWidth="1"/>
    <col min="2" max="2" width="3.5546875" customWidth="1"/>
    <col min="3" max="3" width="39.88671875" customWidth="1"/>
    <col min="4" max="4" width="12.6640625" customWidth="1"/>
    <col min="5" max="5" width="11.88671875" customWidth="1"/>
    <col min="6" max="6" width="9.6640625" customWidth="1"/>
    <col min="7" max="7" width="11.109375" customWidth="1"/>
  </cols>
  <sheetData>
    <row r="3" spans="1:7" ht="15.6" x14ac:dyDescent="0.3">
      <c r="C3" s="185" t="s">
        <v>244</v>
      </c>
      <c r="D3" s="437" t="s">
        <v>680</v>
      </c>
      <c r="E3" s="437"/>
      <c r="F3" s="437"/>
      <c r="G3" s="437"/>
    </row>
    <row r="4" spans="1:7" ht="12.75" customHeight="1" x14ac:dyDescent="0.3">
      <c r="C4" s="180" t="s">
        <v>243</v>
      </c>
      <c r="D4" s="1073" t="s">
        <v>681</v>
      </c>
      <c r="E4" s="1073"/>
      <c r="F4" s="1073"/>
      <c r="G4" s="1073"/>
    </row>
    <row r="5" spans="1:7" ht="15.6" x14ac:dyDescent="0.3">
      <c r="C5" s="180"/>
      <c r="D5" s="438" t="s">
        <v>682</v>
      </c>
      <c r="E5" s="438"/>
      <c r="F5" s="437"/>
      <c r="G5" s="437"/>
    </row>
    <row r="6" spans="1:7" s="434" customFormat="1" ht="15.6" x14ac:dyDescent="0.3">
      <c r="C6" s="180"/>
      <c r="D6" s="1"/>
      <c r="E6" s="1"/>
      <c r="F6" s="1"/>
      <c r="G6" s="297"/>
    </row>
    <row r="7" spans="1:7" s="434" customFormat="1" ht="15.6" x14ac:dyDescent="0.3">
      <c r="C7" s="180"/>
      <c r="D7" s="328"/>
      <c r="E7" s="329"/>
      <c r="F7" s="1"/>
      <c r="G7" s="297"/>
    </row>
    <row r="8" spans="1:7" s="434" customFormat="1" ht="15.6" x14ac:dyDescent="0.3">
      <c r="C8" s="180"/>
      <c r="D8" s="1"/>
      <c r="E8" s="1"/>
      <c r="F8" s="1"/>
      <c r="G8" s="297"/>
    </row>
    <row r="9" spans="1:7" ht="42" customHeight="1" x14ac:dyDescent="0.25">
      <c r="A9" s="1069" t="s">
        <v>532</v>
      </c>
      <c r="B9" s="1070"/>
      <c r="C9" s="1070"/>
      <c r="D9" s="1070"/>
      <c r="E9" s="1070"/>
      <c r="F9" s="1070"/>
      <c r="G9" s="1070"/>
    </row>
    <row r="10" spans="1:7" ht="14.25" customHeight="1" thickBot="1" x14ac:dyDescent="0.35">
      <c r="B10" s="181"/>
      <c r="C10" s="181"/>
      <c r="D10" s="180"/>
      <c r="E10" s="1071" t="s">
        <v>689</v>
      </c>
      <c r="F10" s="1072"/>
    </row>
    <row r="11" spans="1:7" x14ac:dyDescent="0.25">
      <c r="B11" s="1074" t="s">
        <v>234</v>
      </c>
      <c r="C11" s="1074" t="s">
        <v>235</v>
      </c>
      <c r="D11" s="1080" t="s">
        <v>236</v>
      </c>
      <c r="E11" s="1083" t="s">
        <v>237</v>
      </c>
      <c r="F11" s="1083" t="s">
        <v>332</v>
      </c>
      <c r="G11" s="1077" t="s">
        <v>336</v>
      </c>
    </row>
    <row r="12" spans="1:7" x14ac:dyDescent="0.25">
      <c r="B12" s="1075"/>
      <c r="C12" s="1075"/>
      <c r="D12" s="1081"/>
      <c r="E12" s="1084"/>
      <c r="F12" s="1086"/>
      <c r="G12" s="1078"/>
    </row>
    <row r="13" spans="1:7" ht="26.25" customHeight="1" thickBot="1" x14ac:dyDescent="0.3">
      <c r="B13" s="1076"/>
      <c r="C13" s="1076"/>
      <c r="D13" s="1082"/>
      <c r="E13" s="1085"/>
      <c r="F13" s="1087"/>
      <c r="G13" s="1079"/>
    </row>
    <row r="14" spans="1:7" ht="13.8" x14ac:dyDescent="0.25">
      <c r="B14" s="184">
        <v>1</v>
      </c>
      <c r="C14" s="258" t="s">
        <v>317</v>
      </c>
      <c r="D14" s="264">
        <v>14062</v>
      </c>
      <c r="E14" s="245">
        <v>22647</v>
      </c>
      <c r="F14" s="255"/>
      <c r="G14" s="277"/>
    </row>
    <row r="15" spans="1:7" ht="13.8" x14ac:dyDescent="0.25">
      <c r="B15" s="182">
        <v>2</v>
      </c>
      <c r="C15" s="259" t="s">
        <v>318</v>
      </c>
      <c r="D15" s="265">
        <v>23343</v>
      </c>
      <c r="E15" s="242">
        <v>47569</v>
      </c>
      <c r="F15" s="256"/>
      <c r="G15" s="278"/>
    </row>
    <row r="16" spans="1:7" ht="13.8" x14ac:dyDescent="0.25">
      <c r="B16" s="182">
        <v>3</v>
      </c>
      <c r="C16" s="259" t="s">
        <v>316</v>
      </c>
      <c r="D16" s="265">
        <v>9140</v>
      </c>
      <c r="E16" s="242">
        <v>12920</v>
      </c>
      <c r="F16" s="256"/>
      <c r="G16" s="278"/>
    </row>
    <row r="17" spans="2:7" ht="13.8" x14ac:dyDescent="0.25">
      <c r="B17" s="182">
        <v>4</v>
      </c>
      <c r="C17" s="259" t="s">
        <v>319</v>
      </c>
      <c r="D17" s="265">
        <v>37126</v>
      </c>
      <c r="E17" s="242">
        <v>30163</v>
      </c>
      <c r="F17" s="256"/>
      <c r="G17" s="278">
        <v>871</v>
      </c>
    </row>
    <row r="18" spans="2:7" ht="13.8" x14ac:dyDescent="0.25">
      <c r="B18" s="182">
        <v>5</v>
      </c>
      <c r="C18" s="259" t="s">
        <v>307</v>
      </c>
      <c r="D18" s="265">
        <v>10547</v>
      </c>
      <c r="E18" s="242">
        <v>26849</v>
      </c>
      <c r="F18" s="256"/>
      <c r="G18" s="278">
        <v>220</v>
      </c>
    </row>
    <row r="19" spans="2:7" ht="13.8" x14ac:dyDescent="0.25">
      <c r="B19" s="182">
        <v>6</v>
      </c>
      <c r="C19" s="259" t="s">
        <v>320</v>
      </c>
      <c r="D19" s="265">
        <v>25030</v>
      </c>
      <c r="E19" s="242">
        <v>40099</v>
      </c>
      <c r="F19" s="256"/>
      <c r="G19" s="278"/>
    </row>
    <row r="20" spans="2:7" ht="13.8" x14ac:dyDescent="0.25">
      <c r="B20" s="182">
        <v>7</v>
      </c>
      <c r="C20" s="259" t="s">
        <v>19</v>
      </c>
      <c r="D20" s="265">
        <v>104632</v>
      </c>
      <c r="E20" s="242">
        <v>150594</v>
      </c>
      <c r="F20" s="256">
        <v>19228</v>
      </c>
      <c r="G20" s="278">
        <v>3724</v>
      </c>
    </row>
    <row r="21" spans="2:7" ht="27.6" x14ac:dyDescent="0.25">
      <c r="B21" s="182">
        <v>8</v>
      </c>
      <c r="C21" s="260" t="s">
        <v>282</v>
      </c>
      <c r="D21" s="265">
        <v>4500</v>
      </c>
      <c r="E21" s="242">
        <v>6395</v>
      </c>
      <c r="F21" s="256"/>
      <c r="G21" s="278"/>
    </row>
    <row r="22" spans="2:7" ht="15" customHeight="1" x14ac:dyDescent="0.25">
      <c r="B22" s="182">
        <v>9</v>
      </c>
      <c r="C22" s="259" t="s">
        <v>314</v>
      </c>
      <c r="D22" s="265">
        <v>147667</v>
      </c>
      <c r="E22" s="242">
        <v>95069</v>
      </c>
      <c r="F22" s="256">
        <v>28231</v>
      </c>
      <c r="G22" s="278">
        <v>5155</v>
      </c>
    </row>
    <row r="23" spans="2:7" s="238" customFormat="1" ht="26.25" customHeight="1" x14ac:dyDescent="0.25">
      <c r="B23" s="182">
        <v>10</v>
      </c>
      <c r="C23" s="260" t="s">
        <v>328</v>
      </c>
      <c r="D23" s="265">
        <v>26439</v>
      </c>
      <c r="E23" s="242">
        <v>36462</v>
      </c>
      <c r="F23" s="256">
        <v>4502</v>
      </c>
      <c r="G23" s="278">
        <v>941</v>
      </c>
    </row>
    <row r="24" spans="2:7" s="362" customFormat="1" ht="26.25" customHeight="1" x14ac:dyDescent="0.25">
      <c r="B24" s="182">
        <v>11</v>
      </c>
      <c r="C24" s="260" t="s">
        <v>627</v>
      </c>
      <c r="D24" s="265"/>
      <c r="E24" s="242"/>
      <c r="F24" s="256"/>
      <c r="G24" s="278">
        <v>100</v>
      </c>
    </row>
    <row r="25" spans="2:7" ht="13.8" x14ac:dyDescent="0.25">
      <c r="B25" s="182">
        <v>12</v>
      </c>
      <c r="C25" s="259" t="s">
        <v>105</v>
      </c>
      <c r="D25" s="265">
        <v>183388</v>
      </c>
      <c r="E25" s="242">
        <v>194646</v>
      </c>
      <c r="F25" s="256">
        <v>31601</v>
      </c>
      <c r="G25" s="278">
        <v>6527</v>
      </c>
    </row>
    <row r="26" spans="2:7" ht="13.8" x14ac:dyDescent="0.25">
      <c r="B26" s="182">
        <v>13</v>
      </c>
      <c r="C26" s="261" t="s">
        <v>21</v>
      </c>
      <c r="D26" s="265">
        <v>61317</v>
      </c>
      <c r="E26" s="242">
        <v>99442</v>
      </c>
      <c r="F26" s="256">
        <v>14536</v>
      </c>
      <c r="G26" s="278">
        <v>2182</v>
      </c>
    </row>
    <row r="27" spans="2:7" ht="13.8" x14ac:dyDescent="0.25">
      <c r="B27" s="182">
        <v>14</v>
      </c>
      <c r="C27" s="259" t="s">
        <v>321</v>
      </c>
      <c r="D27" s="265">
        <v>63286</v>
      </c>
      <c r="E27" s="242">
        <v>97142</v>
      </c>
      <c r="F27" s="256">
        <v>14421</v>
      </c>
      <c r="G27" s="278">
        <v>2252</v>
      </c>
    </row>
    <row r="28" spans="2:7" ht="13.8" x14ac:dyDescent="0.25">
      <c r="B28" s="182">
        <v>15</v>
      </c>
      <c r="C28" s="259" t="s">
        <v>322</v>
      </c>
      <c r="D28" s="265">
        <v>14907</v>
      </c>
      <c r="E28" s="242">
        <v>19412</v>
      </c>
      <c r="F28" s="256"/>
      <c r="G28" s="278">
        <v>530</v>
      </c>
    </row>
    <row r="29" spans="2:7" ht="27.6" x14ac:dyDescent="0.25">
      <c r="B29" s="182">
        <v>16</v>
      </c>
      <c r="C29" s="260" t="s">
        <v>323</v>
      </c>
      <c r="D29" s="265">
        <v>5344</v>
      </c>
      <c r="E29" s="242">
        <v>10726</v>
      </c>
      <c r="F29" s="256"/>
      <c r="G29" s="278"/>
    </row>
    <row r="30" spans="2:7" ht="15" customHeight="1" x14ac:dyDescent="0.25">
      <c r="B30" s="182">
        <v>17</v>
      </c>
      <c r="C30" s="259" t="s">
        <v>23</v>
      </c>
      <c r="D30" s="265">
        <v>52035</v>
      </c>
      <c r="E30" s="242">
        <v>95218</v>
      </c>
      <c r="F30" s="256">
        <v>9051</v>
      </c>
      <c r="G30" s="278">
        <v>1852</v>
      </c>
    </row>
    <row r="31" spans="2:7" ht="15" customHeight="1" x14ac:dyDescent="0.25">
      <c r="B31" s="182">
        <v>18</v>
      </c>
      <c r="C31" s="259" t="s">
        <v>278</v>
      </c>
      <c r="D31" s="265">
        <v>6890</v>
      </c>
      <c r="E31" s="242">
        <v>12361</v>
      </c>
      <c r="F31" s="256"/>
      <c r="G31" s="278"/>
    </row>
    <row r="32" spans="2:7" ht="13.8" x14ac:dyDescent="0.25">
      <c r="B32" s="182">
        <v>19</v>
      </c>
      <c r="C32" s="259" t="s">
        <v>24</v>
      </c>
      <c r="D32" s="265">
        <v>73552</v>
      </c>
      <c r="E32" s="242">
        <v>77020</v>
      </c>
      <c r="F32" s="256">
        <v>12719</v>
      </c>
      <c r="G32" s="278">
        <v>2523</v>
      </c>
    </row>
    <row r="33" spans="2:7" ht="13.8" x14ac:dyDescent="0.25">
      <c r="B33" s="182">
        <v>20</v>
      </c>
      <c r="C33" s="259" t="s">
        <v>36</v>
      </c>
      <c r="D33" s="265">
        <v>8157</v>
      </c>
      <c r="E33" s="242">
        <v>106032</v>
      </c>
      <c r="F33" s="256"/>
      <c r="G33" s="278">
        <v>290</v>
      </c>
    </row>
    <row r="34" spans="2:7" ht="13.8" x14ac:dyDescent="0.25">
      <c r="B34" s="182">
        <v>21</v>
      </c>
      <c r="C34" s="259" t="s">
        <v>112</v>
      </c>
      <c r="D34" s="265">
        <v>7172</v>
      </c>
      <c r="E34" s="242">
        <v>8866</v>
      </c>
      <c r="F34" s="256"/>
      <c r="G34" s="278"/>
    </row>
    <row r="35" spans="2:7" ht="15.75" customHeight="1" thickBot="1" x14ac:dyDescent="0.3">
      <c r="B35" s="183">
        <v>22</v>
      </c>
      <c r="C35" s="262" t="s">
        <v>156</v>
      </c>
      <c r="D35" s="266">
        <v>3234</v>
      </c>
      <c r="E35" s="243">
        <v>2992</v>
      </c>
      <c r="F35" s="257"/>
      <c r="G35" s="279"/>
    </row>
    <row r="36" spans="2:7" ht="14.4" thickBot="1" x14ac:dyDescent="0.3">
      <c r="B36" s="197"/>
      <c r="C36" s="263" t="s">
        <v>238</v>
      </c>
      <c r="D36" s="267">
        <f>+SUM(D14:D35)</f>
        <v>881768</v>
      </c>
      <c r="E36" s="244">
        <f>+SUM(E14:E35)</f>
        <v>1192624</v>
      </c>
      <c r="F36" s="244">
        <f>+SUM(F14:F35)</f>
        <v>134289</v>
      </c>
      <c r="G36" s="198">
        <f>+SUM(G14:G35)</f>
        <v>27167</v>
      </c>
    </row>
  </sheetData>
  <mergeCells count="9">
    <mergeCell ref="A9:G9"/>
    <mergeCell ref="E10:F10"/>
    <mergeCell ref="D4:G4"/>
    <mergeCell ref="B11:B13"/>
    <mergeCell ref="C11:C13"/>
    <mergeCell ref="G11:G13"/>
    <mergeCell ref="D11:D13"/>
    <mergeCell ref="E11:E13"/>
    <mergeCell ref="F11:F1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70"/>
  <sheetViews>
    <sheetView topLeftCell="A14" zoomScaleNormal="100" workbookViewId="0">
      <selection activeCell="J40" sqref="J40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5" max="5" width="10.5546875" bestFit="1" customWidth="1"/>
  </cols>
  <sheetData>
    <row r="1" spans="1:3" ht="17.25" customHeight="1" x14ac:dyDescent="0.3">
      <c r="A1" s="199"/>
      <c r="B1" s="2" t="s">
        <v>526</v>
      </c>
      <c r="C1" s="10"/>
    </row>
    <row r="2" spans="1:3" ht="16.5" customHeight="1" x14ac:dyDescent="0.3">
      <c r="A2" s="199"/>
      <c r="B2" s="1" t="s">
        <v>631</v>
      </c>
      <c r="C2" s="10"/>
    </row>
    <row r="3" spans="1:3" ht="16.5" customHeight="1" x14ac:dyDescent="0.3">
      <c r="A3" s="199"/>
      <c r="B3" s="1" t="s">
        <v>527</v>
      </c>
      <c r="C3" s="10"/>
    </row>
    <row r="4" spans="1:3" s="406" customFormat="1" ht="16.5" customHeight="1" x14ac:dyDescent="0.3">
      <c r="A4" s="199"/>
      <c r="B4" s="969" t="s">
        <v>663</v>
      </c>
      <c r="C4" s="970"/>
    </row>
    <row r="5" spans="1:3" s="406" customFormat="1" ht="16.5" customHeight="1" x14ac:dyDescent="0.3">
      <c r="A5" s="199"/>
      <c r="B5" s="976" t="s">
        <v>725</v>
      </c>
      <c r="C5" s="970"/>
    </row>
    <row r="6" spans="1:3" s="406" customFormat="1" ht="16.5" customHeight="1" x14ac:dyDescent="0.3">
      <c r="A6" s="199"/>
      <c r="B6" s="407" t="s">
        <v>650</v>
      </c>
      <c r="C6" s="394"/>
    </row>
    <row r="7" spans="1:3" ht="43.5" customHeight="1" x14ac:dyDescent="0.3">
      <c r="A7" s="199"/>
      <c r="B7" s="201" t="s">
        <v>550</v>
      </c>
      <c r="C7" s="10"/>
    </row>
    <row r="8" spans="1:3" ht="24" customHeight="1" thickBot="1" x14ac:dyDescent="0.35">
      <c r="A8" s="1"/>
      <c r="B8" s="1" t="s">
        <v>690</v>
      </c>
      <c r="C8" s="1" t="s">
        <v>727</v>
      </c>
    </row>
    <row r="9" spans="1:3" ht="31.8" thickBot="1" x14ac:dyDescent="0.3">
      <c r="A9" s="325" t="s">
        <v>393</v>
      </c>
      <c r="B9" s="326" t="s">
        <v>394</v>
      </c>
      <c r="C9" s="327" t="s">
        <v>713</v>
      </c>
    </row>
    <row r="10" spans="1:3" ht="16.2" thickBot="1" x14ac:dyDescent="0.3">
      <c r="A10" s="408">
        <v>1</v>
      </c>
      <c r="B10" s="409" t="s">
        <v>395</v>
      </c>
      <c r="C10" s="410">
        <f>C11+C12+C13</f>
        <v>32.9</v>
      </c>
    </row>
    <row r="11" spans="1:3" ht="16.2" thickBot="1" x14ac:dyDescent="0.3">
      <c r="A11" s="408">
        <v>2</v>
      </c>
      <c r="B11" s="411" t="s">
        <v>396</v>
      </c>
      <c r="C11" s="412">
        <v>26.8</v>
      </c>
    </row>
    <row r="12" spans="1:3" ht="16.2" thickBot="1" x14ac:dyDescent="0.3">
      <c r="A12" s="408">
        <v>3</v>
      </c>
      <c r="B12" s="411" t="s">
        <v>397</v>
      </c>
      <c r="C12" s="412">
        <v>5.6</v>
      </c>
    </row>
    <row r="13" spans="1:3" ht="16.2" thickBot="1" x14ac:dyDescent="0.3">
      <c r="A13" s="408">
        <v>4</v>
      </c>
      <c r="B13" s="411" t="s">
        <v>398</v>
      </c>
      <c r="C13" s="412">
        <v>0.5</v>
      </c>
    </row>
    <row r="14" spans="1:3" ht="16.2" thickBot="1" x14ac:dyDescent="0.3">
      <c r="A14" s="408">
        <v>5</v>
      </c>
      <c r="B14" s="409" t="s">
        <v>399</v>
      </c>
      <c r="C14" s="413">
        <f>C15+C16+C17</f>
        <v>1262.8999999999999</v>
      </c>
    </row>
    <row r="15" spans="1:3" ht="16.2" thickBot="1" x14ac:dyDescent="0.3">
      <c r="A15" s="408">
        <v>6</v>
      </c>
      <c r="B15" s="411" t="s">
        <v>1</v>
      </c>
      <c r="C15" s="412">
        <v>1234.5999999999999</v>
      </c>
    </row>
    <row r="16" spans="1:3" ht="16.2" thickBot="1" x14ac:dyDescent="0.3">
      <c r="A16" s="408">
        <v>7</v>
      </c>
      <c r="B16" s="411" t="s">
        <v>400</v>
      </c>
      <c r="C16" s="412">
        <v>25.3</v>
      </c>
    </row>
    <row r="17" spans="1:3" ht="16.2" thickBot="1" x14ac:dyDescent="0.3">
      <c r="A17" s="408">
        <v>8</v>
      </c>
      <c r="B17" s="411" t="s">
        <v>401</v>
      </c>
      <c r="C17" s="412">
        <v>3</v>
      </c>
    </row>
    <row r="18" spans="1:3" ht="16.2" thickBot="1" x14ac:dyDescent="0.3">
      <c r="A18" s="408">
        <v>9</v>
      </c>
      <c r="B18" s="409" t="s">
        <v>402</v>
      </c>
      <c r="C18" s="413">
        <f>C19+C20+C21+C22+C23+C24+C25</f>
        <v>2091.2999999999997</v>
      </c>
    </row>
    <row r="19" spans="1:3" ht="16.2" thickBot="1" x14ac:dyDescent="0.3">
      <c r="A19" s="408">
        <v>10</v>
      </c>
      <c r="B19" s="411" t="s">
        <v>403</v>
      </c>
      <c r="C19" s="412">
        <v>262.8</v>
      </c>
    </row>
    <row r="20" spans="1:3" ht="16.2" thickBot="1" x14ac:dyDescent="0.3">
      <c r="A20" s="408">
        <v>11</v>
      </c>
      <c r="B20" s="411" t="s">
        <v>2</v>
      </c>
      <c r="C20" s="412">
        <v>528.4</v>
      </c>
    </row>
    <row r="21" spans="1:3" ht="16.2" thickBot="1" x14ac:dyDescent="0.3">
      <c r="A21" s="408">
        <v>12</v>
      </c>
      <c r="B21" s="411" t="s">
        <v>404</v>
      </c>
      <c r="C21" s="412">
        <v>944.2</v>
      </c>
    </row>
    <row r="22" spans="1:3" ht="16.2" thickBot="1" x14ac:dyDescent="0.3">
      <c r="A22" s="408">
        <v>13</v>
      </c>
      <c r="B22" s="411" t="s">
        <v>405</v>
      </c>
      <c r="C22" s="412">
        <v>20.8</v>
      </c>
    </row>
    <row r="23" spans="1:3" ht="16.2" thickBot="1" x14ac:dyDescent="0.3">
      <c r="A23" s="408">
        <v>14</v>
      </c>
      <c r="B23" s="411" t="s">
        <v>226</v>
      </c>
      <c r="C23" s="412">
        <v>173</v>
      </c>
    </row>
    <row r="24" spans="1:3" ht="16.2" thickBot="1" x14ac:dyDescent="0.3">
      <c r="A24" s="408">
        <v>15</v>
      </c>
      <c r="B24" s="411" t="s">
        <v>283</v>
      </c>
      <c r="C24" s="412">
        <v>161</v>
      </c>
    </row>
    <row r="25" spans="1:3" ht="16.2" thickBot="1" x14ac:dyDescent="0.3">
      <c r="A25" s="408">
        <v>16</v>
      </c>
      <c r="B25" s="411" t="s">
        <v>340</v>
      </c>
      <c r="C25" s="412">
        <v>1.1000000000000001</v>
      </c>
    </row>
    <row r="26" spans="1:3" ht="16.2" thickBot="1" x14ac:dyDescent="0.3">
      <c r="A26" s="408">
        <v>17</v>
      </c>
      <c r="B26" s="409" t="s">
        <v>406</v>
      </c>
      <c r="C26" s="413">
        <f>C27+C28</f>
        <v>292.7</v>
      </c>
    </row>
    <row r="27" spans="1:3" ht="16.2" thickBot="1" x14ac:dyDescent="0.3">
      <c r="A27" s="408">
        <v>18</v>
      </c>
      <c r="B27" s="411" t="s">
        <v>407</v>
      </c>
      <c r="C27" s="412">
        <v>287.89999999999998</v>
      </c>
    </row>
    <row r="28" spans="1:3" ht="16.2" thickBot="1" x14ac:dyDescent="0.3">
      <c r="A28" s="408">
        <v>19</v>
      </c>
      <c r="B28" s="411" t="s">
        <v>408</v>
      </c>
      <c r="C28" s="412">
        <v>4.8</v>
      </c>
    </row>
    <row r="29" spans="1:3" ht="16.2" thickBot="1" x14ac:dyDescent="0.3">
      <c r="A29" s="408">
        <v>20</v>
      </c>
      <c r="B29" s="409" t="s">
        <v>409</v>
      </c>
      <c r="C29" s="413">
        <f>C30+C31</f>
        <v>566.4</v>
      </c>
    </row>
    <row r="30" spans="1:3" ht="16.2" thickBot="1" x14ac:dyDescent="0.3">
      <c r="A30" s="408">
        <v>21</v>
      </c>
      <c r="B30" s="411" t="s">
        <v>410</v>
      </c>
      <c r="C30" s="412">
        <v>279.39999999999998</v>
      </c>
    </row>
    <row r="31" spans="1:3" ht="16.2" thickBot="1" x14ac:dyDescent="0.3">
      <c r="A31" s="408">
        <v>22</v>
      </c>
      <c r="B31" s="411" t="s">
        <v>411</v>
      </c>
      <c r="C31" s="412">
        <v>287</v>
      </c>
    </row>
    <row r="32" spans="1:3" ht="16.2" thickBot="1" x14ac:dyDescent="0.3">
      <c r="A32" s="408">
        <v>23</v>
      </c>
      <c r="B32" s="409" t="s">
        <v>547</v>
      </c>
      <c r="C32" s="413">
        <f>C33+C34</f>
        <v>11.064</v>
      </c>
    </row>
    <row r="33" spans="1:3" ht="16.2" thickBot="1" x14ac:dyDescent="0.3">
      <c r="A33" s="408">
        <v>24</v>
      </c>
      <c r="B33" s="411" t="s">
        <v>412</v>
      </c>
      <c r="C33" s="412">
        <v>8.3960000000000008</v>
      </c>
    </row>
    <row r="34" spans="1:3" ht="31.8" thickBot="1" x14ac:dyDescent="0.3">
      <c r="A34" s="408">
        <v>25</v>
      </c>
      <c r="B34" s="411" t="s">
        <v>661</v>
      </c>
      <c r="C34" s="412">
        <v>2.6680000000000001</v>
      </c>
    </row>
    <row r="35" spans="1:3" ht="16.2" thickBot="1" x14ac:dyDescent="0.3">
      <c r="A35" s="408">
        <v>26</v>
      </c>
      <c r="B35" s="409" t="s">
        <v>413</v>
      </c>
      <c r="C35" s="413">
        <f>C36</f>
        <v>9.4</v>
      </c>
    </row>
    <row r="36" spans="1:3" ht="16.2" thickBot="1" x14ac:dyDescent="0.3">
      <c r="A36" s="408">
        <v>27</v>
      </c>
      <c r="B36" s="411" t="s">
        <v>414</v>
      </c>
      <c r="C36" s="412">
        <v>9.4</v>
      </c>
    </row>
    <row r="37" spans="1:3" ht="16.2" thickBot="1" x14ac:dyDescent="0.3">
      <c r="A37" s="408">
        <v>28</v>
      </c>
      <c r="B37" s="409" t="s">
        <v>415</v>
      </c>
      <c r="C37" s="413">
        <f>C38</f>
        <v>30.2</v>
      </c>
    </row>
    <row r="38" spans="1:3" ht="16.2" thickBot="1" x14ac:dyDescent="0.3">
      <c r="A38" s="408">
        <v>29</v>
      </c>
      <c r="B38" s="411" t="s">
        <v>416</v>
      </c>
      <c r="C38" s="412">
        <v>30.2</v>
      </c>
    </row>
    <row r="39" spans="1:3" ht="16.2" thickBot="1" x14ac:dyDescent="0.3">
      <c r="A39" s="408">
        <v>30</v>
      </c>
      <c r="B39" s="409" t="s">
        <v>417</v>
      </c>
      <c r="C39" s="413">
        <f>C40</f>
        <v>0.7</v>
      </c>
    </row>
    <row r="40" spans="1:3" ht="16.2" thickBot="1" x14ac:dyDescent="0.3">
      <c r="A40" s="408">
        <v>31</v>
      </c>
      <c r="B40" s="411" t="s">
        <v>418</v>
      </c>
      <c r="C40" s="412">
        <v>0.7</v>
      </c>
    </row>
    <row r="41" spans="1:3" ht="16.2" thickBot="1" x14ac:dyDescent="0.3">
      <c r="A41" s="408">
        <v>32</v>
      </c>
      <c r="B41" s="409" t="s">
        <v>419</v>
      </c>
      <c r="C41" s="413">
        <f>C42</f>
        <v>9</v>
      </c>
    </row>
    <row r="42" spans="1:3" ht="16.2" thickBot="1" x14ac:dyDescent="0.3">
      <c r="A42" s="408">
        <v>33</v>
      </c>
      <c r="B42" s="411" t="s">
        <v>420</v>
      </c>
      <c r="C42" s="412">
        <v>9</v>
      </c>
    </row>
    <row r="43" spans="1:3" ht="33" thickBot="1" x14ac:dyDescent="0.3">
      <c r="A43" s="408">
        <v>34</v>
      </c>
      <c r="B43" s="414" t="s">
        <v>732</v>
      </c>
      <c r="C43" s="415">
        <f>C10+C14+C18+C26+C29+C35+C37+C39+C41+C32</f>
        <v>4306.5639999999985</v>
      </c>
    </row>
    <row r="44" spans="1:3" ht="16.2" thickBot="1" x14ac:dyDescent="0.3">
      <c r="A44" s="408">
        <v>35</v>
      </c>
      <c r="B44" s="409" t="s">
        <v>733</v>
      </c>
      <c r="C44" s="415">
        <f>C45+C53+C55+C68+C67</f>
        <v>14063.748100000001</v>
      </c>
    </row>
    <row r="45" spans="1:3" ht="16.2" thickBot="1" x14ac:dyDescent="0.3">
      <c r="A45" s="408">
        <v>36</v>
      </c>
      <c r="B45" s="409" t="s">
        <v>421</v>
      </c>
      <c r="C45" s="413">
        <f>C46+C47+C48+C49+C50+C52+C51</f>
        <v>9937.7669999999998</v>
      </c>
    </row>
    <row r="46" spans="1:3" ht="16.2" thickBot="1" x14ac:dyDescent="0.3">
      <c r="A46" s="408">
        <v>37</v>
      </c>
      <c r="B46" s="411" t="s">
        <v>364</v>
      </c>
      <c r="C46" s="917">
        <v>9619.5</v>
      </c>
    </row>
    <row r="47" spans="1:3" ht="16.2" thickBot="1" x14ac:dyDescent="0.3">
      <c r="A47" s="408">
        <v>38</v>
      </c>
      <c r="B47" s="416" t="s">
        <v>422</v>
      </c>
      <c r="C47" s="412"/>
    </row>
    <row r="48" spans="1:3" ht="31.8" thickBot="1" x14ac:dyDescent="0.3">
      <c r="A48" s="408">
        <v>39</v>
      </c>
      <c r="B48" s="416" t="s">
        <v>603</v>
      </c>
      <c r="C48" s="412">
        <v>134.9</v>
      </c>
    </row>
    <row r="49" spans="1:5" ht="31.8" thickBot="1" x14ac:dyDescent="0.3">
      <c r="A49" s="408">
        <v>40</v>
      </c>
      <c r="B49" s="417" t="s">
        <v>604</v>
      </c>
      <c r="C49" s="412">
        <v>0.8</v>
      </c>
    </row>
    <row r="50" spans="1:5" ht="31.8" thickBot="1" x14ac:dyDescent="0.3">
      <c r="A50" s="408">
        <v>41</v>
      </c>
      <c r="B50" s="411" t="s">
        <v>605</v>
      </c>
      <c r="C50" s="412">
        <v>23.286999999999999</v>
      </c>
    </row>
    <row r="51" spans="1:5" ht="16.2" thickBot="1" x14ac:dyDescent="0.3">
      <c r="A51" s="408">
        <v>42</v>
      </c>
      <c r="B51" s="411" t="s">
        <v>606</v>
      </c>
      <c r="C51" s="412">
        <v>131</v>
      </c>
    </row>
    <row r="52" spans="1:5" ht="31.8" thickBot="1" x14ac:dyDescent="0.3">
      <c r="A52" s="408">
        <v>43</v>
      </c>
      <c r="B52" s="411" t="s">
        <v>607</v>
      </c>
      <c r="C52" s="412">
        <v>28.28</v>
      </c>
    </row>
    <row r="53" spans="1:5" ht="16.2" thickBot="1" x14ac:dyDescent="0.3">
      <c r="A53" s="408">
        <v>44</v>
      </c>
      <c r="B53" s="409" t="s">
        <v>425</v>
      </c>
      <c r="C53" s="413">
        <f>C54</f>
        <v>33.564</v>
      </c>
    </row>
    <row r="54" spans="1:5" ht="16.2" thickBot="1" x14ac:dyDescent="0.3">
      <c r="A54" s="408">
        <v>45</v>
      </c>
      <c r="B54" s="409" t="s">
        <v>426</v>
      </c>
      <c r="C54" s="412">
        <v>33.564</v>
      </c>
    </row>
    <row r="55" spans="1:5" ht="19.5" customHeight="1" thickBot="1" x14ac:dyDescent="0.3">
      <c r="A55" s="408">
        <v>46</v>
      </c>
      <c r="B55" s="409" t="s">
        <v>402</v>
      </c>
      <c r="C55" s="418">
        <f>C56+C57+C58+C59+C60+C61+C62+C63+C64+C65</f>
        <v>600.61710000000005</v>
      </c>
    </row>
    <row r="56" spans="1:5" s="349" customFormat="1" ht="31.8" thickBot="1" x14ac:dyDescent="0.3">
      <c r="A56" s="408">
        <v>47</v>
      </c>
      <c r="B56" s="411" t="s">
        <v>608</v>
      </c>
      <c r="C56" s="412">
        <v>182.2</v>
      </c>
    </row>
    <row r="57" spans="1:5" s="374" customFormat="1" ht="30.75" customHeight="1" thickBot="1" x14ac:dyDescent="0.35">
      <c r="A57" s="408">
        <v>48</v>
      </c>
      <c r="B57" s="316" t="s">
        <v>519</v>
      </c>
      <c r="C57" s="419">
        <v>111.495</v>
      </c>
    </row>
    <row r="58" spans="1:5" s="374" customFormat="1" ht="31.8" thickBot="1" x14ac:dyDescent="0.35">
      <c r="A58" s="408">
        <v>49</v>
      </c>
      <c r="B58" s="420" t="s">
        <v>546</v>
      </c>
      <c r="C58" s="421">
        <v>110.282</v>
      </c>
    </row>
    <row r="59" spans="1:5" ht="16.2" thickBot="1" x14ac:dyDescent="0.35">
      <c r="A59" s="408">
        <v>50</v>
      </c>
      <c r="B59" s="420" t="s">
        <v>545</v>
      </c>
      <c r="C59" s="421">
        <v>24.678999999999998</v>
      </c>
    </row>
    <row r="60" spans="1:5" ht="31.8" thickBot="1" x14ac:dyDescent="0.35">
      <c r="A60" s="408">
        <v>51</v>
      </c>
      <c r="B60" s="623" t="s">
        <v>652</v>
      </c>
      <c r="C60" s="317">
        <v>56.75</v>
      </c>
      <c r="E60" s="324"/>
    </row>
    <row r="61" spans="1:5" ht="31.8" thickBot="1" x14ac:dyDescent="0.35">
      <c r="A61" s="408">
        <v>52</v>
      </c>
      <c r="B61" s="316" t="s">
        <v>654</v>
      </c>
      <c r="C61" s="317">
        <v>46.390999999999998</v>
      </c>
    </row>
    <row r="62" spans="1:5" ht="16.2" thickBot="1" x14ac:dyDescent="0.35">
      <c r="A62" s="408">
        <v>53</v>
      </c>
      <c r="B62" s="429" t="s">
        <v>656</v>
      </c>
      <c r="C62" s="317">
        <v>18.992999999999999</v>
      </c>
    </row>
    <row r="63" spans="1:5" ht="28.2" thickBot="1" x14ac:dyDescent="0.3">
      <c r="A63" s="408">
        <v>54</v>
      </c>
      <c r="B63" s="430" t="s">
        <v>658</v>
      </c>
      <c r="C63" s="624">
        <v>15.8939</v>
      </c>
    </row>
    <row r="64" spans="1:5" ht="28.2" thickBot="1" x14ac:dyDescent="0.3">
      <c r="A64" s="408">
        <v>55</v>
      </c>
      <c r="B64" s="601" t="s">
        <v>659</v>
      </c>
      <c r="C64" s="625">
        <v>5.24</v>
      </c>
    </row>
    <row r="65" spans="1:3" ht="16.2" thickBot="1" x14ac:dyDescent="0.3">
      <c r="A65" s="408">
        <v>56</v>
      </c>
      <c r="B65" s="601" t="s">
        <v>700</v>
      </c>
      <c r="C65" s="626">
        <v>28.693200000000001</v>
      </c>
    </row>
    <row r="66" spans="1:3" ht="16.2" thickBot="1" x14ac:dyDescent="0.3">
      <c r="A66" s="408">
        <v>57</v>
      </c>
      <c r="B66" s="918" t="s">
        <v>662</v>
      </c>
      <c r="C66" s="919">
        <f>C67</f>
        <v>2493.8000000000002</v>
      </c>
    </row>
    <row r="67" spans="1:3" ht="16.2" thickBot="1" x14ac:dyDescent="0.3">
      <c r="A67" s="408">
        <v>58</v>
      </c>
      <c r="B67" s="601" t="s">
        <v>660</v>
      </c>
      <c r="C67" s="919">
        <v>2493.8000000000002</v>
      </c>
    </row>
    <row r="68" spans="1:3" ht="31.8" thickBot="1" x14ac:dyDescent="0.3">
      <c r="A68" s="408">
        <v>59</v>
      </c>
      <c r="B68" s="409" t="s">
        <v>714</v>
      </c>
      <c r="C68" s="410">
        <f>C69</f>
        <v>998</v>
      </c>
    </row>
    <row r="69" spans="1:3" ht="16.2" thickBot="1" x14ac:dyDescent="0.3">
      <c r="A69" s="408">
        <v>60</v>
      </c>
      <c r="B69" s="411" t="s">
        <v>598</v>
      </c>
      <c r="C69" s="412">
        <v>998</v>
      </c>
    </row>
    <row r="70" spans="1:3" ht="16.2" thickBot="1" x14ac:dyDescent="0.35">
      <c r="A70" s="585">
        <v>61</v>
      </c>
      <c r="B70" s="422" t="s">
        <v>734</v>
      </c>
      <c r="C70" s="423">
        <f>C43+C44</f>
        <v>18370.312099999999</v>
      </c>
    </row>
  </sheetData>
  <mergeCells count="2">
    <mergeCell ref="B4:C4"/>
    <mergeCell ref="B5:C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61"/>
  <sheetViews>
    <sheetView workbookViewId="0">
      <selection activeCell="F12" sqref="F12"/>
    </sheetView>
  </sheetViews>
  <sheetFormatPr defaultRowHeight="13.2" x14ac:dyDescent="0.25"/>
  <cols>
    <col min="1" max="1" width="4.109375" customWidth="1"/>
    <col min="2" max="2" width="41.5546875" customWidth="1"/>
    <col min="3" max="3" width="11.33203125" customWidth="1"/>
    <col min="4" max="5" width="10.109375" customWidth="1"/>
    <col min="6" max="6" width="11.6640625" customWidth="1"/>
  </cols>
  <sheetData>
    <row r="1" spans="1:6" ht="15" customHeight="1" x14ac:dyDescent="0.3">
      <c r="C1" s="977" t="s">
        <v>559</v>
      </c>
      <c r="D1" s="977"/>
      <c r="E1" s="977"/>
      <c r="F1" s="977"/>
    </row>
    <row r="2" spans="1:6" ht="15.6" x14ac:dyDescent="0.3">
      <c r="C2" s="978" t="s">
        <v>635</v>
      </c>
      <c r="D2" s="978"/>
      <c r="E2" s="978"/>
      <c r="F2" s="978"/>
    </row>
    <row r="3" spans="1:6" ht="15.6" x14ac:dyDescent="0.3">
      <c r="A3" s="187" t="s">
        <v>327</v>
      </c>
      <c r="B3" s="186"/>
      <c r="C3" s="436"/>
      <c r="D3" s="187"/>
      <c r="E3" s="187"/>
      <c r="F3" s="187"/>
    </row>
    <row r="4" spans="1:6" s="434" customFormat="1" ht="15.6" x14ac:dyDescent="0.3">
      <c r="A4" s="187"/>
      <c r="B4" s="208"/>
      <c r="C4" s="976"/>
      <c r="D4" s="970"/>
      <c r="E4" s="993"/>
      <c r="F4" s="993"/>
    </row>
    <row r="5" spans="1:6" s="434" customFormat="1" ht="15.6" x14ac:dyDescent="0.3">
      <c r="A5" s="187"/>
      <c r="B5" s="208"/>
      <c r="C5" s="976"/>
      <c r="D5" s="970"/>
      <c r="E5" s="993"/>
      <c r="F5" s="993"/>
    </row>
    <row r="6" spans="1:6" s="434" customFormat="1" ht="15.6" x14ac:dyDescent="0.3">
      <c r="A6" s="187"/>
      <c r="B6" s="208"/>
      <c r="C6" s="432"/>
      <c r="D6" s="433"/>
      <c r="E6" s="208"/>
      <c r="F6" s="208"/>
    </row>
    <row r="7" spans="1:6" ht="15.6" x14ac:dyDescent="0.3">
      <c r="A7" s="979" t="s">
        <v>531</v>
      </c>
      <c r="B7" s="979"/>
      <c r="C7" s="979"/>
      <c r="D7" s="979"/>
      <c r="E7" s="979"/>
      <c r="F7" s="979"/>
    </row>
    <row r="8" spans="1:6" ht="15.6" x14ac:dyDescent="0.3">
      <c r="A8" s="979" t="s">
        <v>242</v>
      </c>
      <c r="B8" s="979"/>
      <c r="C8" s="979"/>
      <c r="D8" s="979"/>
      <c r="E8" s="979"/>
      <c r="F8" s="979"/>
    </row>
    <row r="9" spans="1:6" ht="16.2" thickBot="1" x14ac:dyDescent="0.35">
      <c r="A9" s="186"/>
      <c r="B9" s="186"/>
      <c r="C9" s="186"/>
      <c r="D9" s="186"/>
      <c r="E9" s="187" t="s">
        <v>689</v>
      </c>
      <c r="F9" s="186"/>
    </row>
    <row r="10" spans="1:6" ht="12.75" customHeight="1" x14ac:dyDescent="0.25">
      <c r="A10" s="991"/>
      <c r="B10" s="980" t="s">
        <v>3</v>
      </c>
      <c r="C10" s="988" t="s">
        <v>233</v>
      </c>
      <c r="D10" s="989"/>
      <c r="E10" s="989"/>
      <c r="F10" s="990"/>
    </row>
    <row r="11" spans="1:6" ht="17.25" customHeight="1" x14ac:dyDescent="0.25">
      <c r="A11" s="992"/>
      <c r="B11" s="981"/>
      <c r="C11" s="983" t="s">
        <v>45</v>
      </c>
      <c r="D11" s="985" t="s">
        <v>691</v>
      </c>
      <c r="E11" s="986"/>
      <c r="F11" s="987"/>
    </row>
    <row r="12" spans="1:6" ht="42.75" customHeight="1" thickBot="1" x14ac:dyDescent="0.3">
      <c r="A12" s="992"/>
      <c r="B12" s="982"/>
      <c r="C12" s="984"/>
      <c r="D12" s="224" t="s">
        <v>695</v>
      </c>
      <c r="E12" s="224" t="s">
        <v>696</v>
      </c>
      <c r="F12" s="225" t="s">
        <v>697</v>
      </c>
    </row>
    <row r="13" spans="1:6" ht="12.75" customHeight="1" x14ac:dyDescent="0.25">
      <c r="A13" s="293">
        <v>1</v>
      </c>
      <c r="B13" s="286" t="s">
        <v>241</v>
      </c>
      <c r="C13" s="229">
        <f>D13+E13+F13</f>
        <v>50</v>
      </c>
      <c r="D13" s="232"/>
      <c r="E13" s="230">
        <v>50</v>
      </c>
      <c r="F13" s="231"/>
    </row>
    <row r="14" spans="1:6" ht="12.75" customHeight="1" x14ac:dyDescent="0.25">
      <c r="A14" s="294">
        <f>A13+1</f>
        <v>2</v>
      </c>
      <c r="B14" s="287" t="s">
        <v>4</v>
      </c>
      <c r="C14" s="220">
        <f>D14+E14+F14</f>
        <v>45.8</v>
      </c>
      <c r="D14" s="188"/>
      <c r="E14" s="189">
        <v>3</v>
      </c>
      <c r="F14" s="190">
        <v>42.8</v>
      </c>
    </row>
    <row r="15" spans="1:6" ht="12.75" customHeight="1" x14ac:dyDescent="0.25">
      <c r="A15" s="294">
        <f t="shared" ref="A15:A59" si="0">A14+1</f>
        <v>3</v>
      </c>
      <c r="B15" s="287" t="s">
        <v>5</v>
      </c>
      <c r="C15" s="220">
        <f t="shared" ref="C15:C59" si="1">D15+E15+F15</f>
        <v>55</v>
      </c>
      <c r="D15" s="189"/>
      <c r="E15" s="189"/>
      <c r="F15" s="190">
        <v>55</v>
      </c>
    </row>
    <row r="16" spans="1:6" ht="12.75" customHeight="1" x14ac:dyDescent="0.25">
      <c r="A16" s="294">
        <f t="shared" si="0"/>
        <v>4</v>
      </c>
      <c r="B16" s="288" t="s">
        <v>232</v>
      </c>
      <c r="C16" s="220">
        <f t="shared" si="1"/>
        <v>3.8000000000000003</v>
      </c>
      <c r="D16" s="191"/>
      <c r="E16" s="191">
        <v>0.35</v>
      </c>
      <c r="F16" s="192">
        <v>3.45</v>
      </c>
    </row>
    <row r="17" spans="1:6" ht="12.75" customHeight="1" x14ac:dyDescent="0.25">
      <c r="A17" s="294">
        <f t="shared" si="0"/>
        <v>5</v>
      </c>
      <c r="B17" s="288" t="s">
        <v>6</v>
      </c>
      <c r="C17" s="220">
        <f t="shared" si="1"/>
        <v>21</v>
      </c>
      <c r="D17" s="191">
        <v>18</v>
      </c>
      <c r="E17" s="191"/>
      <c r="F17" s="192">
        <v>3</v>
      </c>
    </row>
    <row r="18" spans="1:6" ht="12.75" customHeight="1" x14ac:dyDescent="0.25">
      <c r="A18" s="294">
        <f t="shared" si="0"/>
        <v>6</v>
      </c>
      <c r="B18" s="288" t="s">
        <v>29</v>
      </c>
      <c r="C18" s="220">
        <f t="shared" si="1"/>
        <v>160</v>
      </c>
      <c r="D18" s="191">
        <v>157</v>
      </c>
      <c r="E18" s="191"/>
      <c r="F18" s="192">
        <v>3</v>
      </c>
    </row>
    <row r="19" spans="1:6" ht="12.75" customHeight="1" x14ac:dyDescent="0.25">
      <c r="A19" s="294">
        <f t="shared" si="0"/>
        <v>7</v>
      </c>
      <c r="B19" s="288" t="s">
        <v>7</v>
      </c>
      <c r="C19" s="220">
        <f t="shared" si="1"/>
        <v>336.4</v>
      </c>
      <c r="D19" s="191"/>
      <c r="E19" s="191"/>
      <c r="F19" s="192">
        <v>336.4</v>
      </c>
    </row>
    <row r="20" spans="1:6" ht="12.75" customHeight="1" x14ac:dyDescent="0.25">
      <c r="A20" s="294">
        <f t="shared" si="0"/>
        <v>8</v>
      </c>
      <c r="B20" s="288" t="s">
        <v>8</v>
      </c>
      <c r="C20" s="220">
        <f t="shared" si="1"/>
        <v>0.7</v>
      </c>
      <c r="D20" s="191"/>
      <c r="E20" s="191">
        <v>0.4</v>
      </c>
      <c r="F20" s="192">
        <v>0.3</v>
      </c>
    </row>
    <row r="21" spans="1:6" ht="13.5" customHeight="1" x14ac:dyDescent="0.25">
      <c r="A21" s="294">
        <f t="shared" si="0"/>
        <v>9</v>
      </c>
      <c r="B21" s="288" t="s">
        <v>9</v>
      </c>
      <c r="C21" s="220">
        <f t="shared" si="1"/>
        <v>3.5</v>
      </c>
      <c r="D21" s="191"/>
      <c r="E21" s="191">
        <v>1.3</v>
      </c>
      <c r="F21" s="192">
        <v>2.2000000000000002</v>
      </c>
    </row>
    <row r="22" spans="1:6" ht="12.75" customHeight="1" x14ac:dyDescent="0.25">
      <c r="A22" s="294">
        <f t="shared" si="0"/>
        <v>10</v>
      </c>
      <c r="B22" s="288" t="s">
        <v>10</v>
      </c>
      <c r="C22" s="220">
        <f t="shared" si="1"/>
        <v>4</v>
      </c>
      <c r="D22" s="191"/>
      <c r="E22" s="191">
        <v>3</v>
      </c>
      <c r="F22" s="192">
        <v>1</v>
      </c>
    </row>
    <row r="23" spans="1:6" ht="12.75" customHeight="1" x14ac:dyDescent="0.25">
      <c r="A23" s="294">
        <f t="shared" si="0"/>
        <v>11</v>
      </c>
      <c r="B23" s="288" t="s">
        <v>12</v>
      </c>
      <c r="C23" s="220">
        <f t="shared" si="1"/>
        <v>3.12</v>
      </c>
      <c r="D23" s="191"/>
      <c r="E23" s="191">
        <v>3.12</v>
      </c>
      <c r="F23" s="192"/>
    </row>
    <row r="24" spans="1:6" ht="12.75" customHeight="1" x14ac:dyDescent="0.25">
      <c r="A24" s="294">
        <f t="shared" si="0"/>
        <v>12</v>
      </c>
      <c r="B24" s="288" t="s">
        <v>13</v>
      </c>
      <c r="C24" s="220">
        <f t="shared" si="1"/>
        <v>0.6</v>
      </c>
      <c r="D24" s="191"/>
      <c r="E24" s="191">
        <v>0.6</v>
      </c>
      <c r="F24" s="192"/>
    </row>
    <row r="25" spans="1:6" ht="12.75" customHeight="1" x14ac:dyDescent="0.25">
      <c r="A25" s="294">
        <f t="shared" si="0"/>
        <v>13</v>
      </c>
      <c r="B25" s="288" t="s">
        <v>14</v>
      </c>
      <c r="C25" s="220">
        <f t="shared" si="1"/>
        <v>0.5</v>
      </c>
      <c r="D25" s="191"/>
      <c r="E25" s="191">
        <v>0.5</v>
      </c>
      <c r="F25" s="192"/>
    </row>
    <row r="26" spans="1:6" ht="12.75" customHeight="1" x14ac:dyDescent="0.25">
      <c r="A26" s="294">
        <f t="shared" si="0"/>
        <v>14</v>
      </c>
      <c r="B26" s="288" t="s">
        <v>15</v>
      </c>
      <c r="C26" s="220">
        <f t="shared" si="1"/>
        <v>0.55200000000000005</v>
      </c>
      <c r="D26" s="191"/>
      <c r="E26" s="191">
        <v>0.55200000000000005</v>
      </c>
      <c r="F26" s="192"/>
    </row>
    <row r="27" spans="1:6" ht="12.75" customHeight="1" x14ac:dyDescent="0.25">
      <c r="A27" s="294">
        <f t="shared" si="0"/>
        <v>15</v>
      </c>
      <c r="B27" s="288" t="s">
        <v>16</v>
      </c>
      <c r="C27" s="220">
        <f t="shared" si="1"/>
        <v>0.3</v>
      </c>
      <c r="D27" s="191"/>
      <c r="E27" s="191">
        <v>0.3</v>
      </c>
      <c r="F27" s="192"/>
    </row>
    <row r="28" spans="1:6" ht="12.75" customHeight="1" x14ac:dyDescent="0.25">
      <c r="A28" s="294">
        <f t="shared" si="0"/>
        <v>16</v>
      </c>
      <c r="B28" s="288" t="s">
        <v>17</v>
      </c>
      <c r="C28" s="220">
        <f t="shared" si="1"/>
        <v>1.968</v>
      </c>
      <c r="D28" s="191"/>
      <c r="E28" s="191">
        <v>1.968</v>
      </c>
      <c r="F28" s="192"/>
    </row>
    <row r="29" spans="1:6" ht="12.75" customHeight="1" x14ac:dyDescent="0.25">
      <c r="A29" s="294">
        <f t="shared" si="0"/>
        <v>17</v>
      </c>
      <c r="B29" s="288" t="s">
        <v>231</v>
      </c>
      <c r="C29" s="220">
        <f t="shared" si="1"/>
        <v>200</v>
      </c>
      <c r="D29" s="191"/>
      <c r="E29" s="191">
        <v>5.484</v>
      </c>
      <c r="F29" s="192">
        <v>194.51599999999999</v>
      </c>
    </row>
    <row r="30" spans="1:6" x14ac:dyDescent="0.25">
      <c r="A30" s="294">
        <f t="shared" si="0"/>
        <v>18</v>
      </c>
      <c r="B30" s="288" t="s">
        <v>283</v>
      </c>
      <c r="C30" s="220">
        <f t="shared" si="1"/>
        <v>38.744999999999997</v>
      </c>
      <c r="D30" s="191"/>
      <c r="E30" s="191"/>
      <c r="F30" s="192">
        <v>38.744999999999997</v>
      </c>
    </row>
    <row r="31" spans="1:6" x14ac:dyDescent="0.25">
      <c r="A31" s="294">
        <f t="shared" si="0"/>
        <v>19</v>
      </c>
      <c r="B31" s="287" t="s">
        <v>303</v>
      </c>
      <c r="C31" s="220">
        <f t="shared" si="1"/>
        <v>29</v>
      </c>
      <c r="D31" s="189">
        <v>26.3</v>
      </c>
      <c r="E31" s="189"/>
      <c r="F31" s="190">
        <v>2.7</v>
      </c>
    </row>
    <row r="32" spans="1:6" x14ac:dyDescent="0.25">
      <c r="A32" s="294">
        <f t="shared" si="0"/>
        <v>20</v>
      </c>
      <c r="B32" s="287" t="s">
        <v>304</v>
      </c>
      <c r="C32" s="220">
        <f t="shared" si="1"/>
        <v>55.027999999999999</v>
      </c>
      <c r="D32" s="189">
        <v>54.527999999999999</v>
      </c>
      <c r="E32" s="189"/>
      <c r="F32" s="190">
        <v>0.5</v>
      </c>
    </row>
    <row r="33" spans="1:6" x14ac:dyDescent="0.25">
      <c r="A33" s="294">
        <f t="shared" si="0"/>
        <v>21</v>
      </c>
      <c r="B33" s="288" t="s">
        <v>305</v>
      </c>
      <c r="C33" s="220">
        <f t="shared" si="1"/>
        <v>15.52</v>
      </c>
      <c r="D33" s="191">
        <v>15.17</v>
      </c>
      <c r="E33" s="191"/>
      <c r="F33" s="192">
        <v>0.35</v>
      </c>
    </row>
    <row r="34" spans="1:6" x14ac:dyDescent="0.25">
      <c r="A34" s="294">
        <f t="shared" si="0"/>
        <v>22</v>
      </c>
      <c r="B34" s="288" t="s">
        <v>306</v>
      </c>
      <c r="C34" s="220">
        <f t="shared" si="1"/>
        <v>48</v>
      </c>
      <c r="D34" s="253">
        <v>36</v>
      </c>
      <c r="E34" s="253"/>
      <c r="F34" s="254">
        <v>12</v>
      </c>
    </row>
    <row r="35" spans="1:6" x14ac:dyDescent="0.25">
      <c r="A35" s="294">
        <f t="shared" si="0"/>
        <v>23</v>
      </c>
      <c r="B35" s="288" t="s">
        <v>308</v>
      </c>
      <c r="C35" s="220">
        <f t="shared" si="1"/>
        <v>13.200000000000001</v>
      </c>
      <c r="D35" s="253">
        <v>9.8000000000000007</v>
      </c>
      <c r="E35" s="253"/>
      <c r="F35" s="254">
        <v>3.4</v>
      </c>
    </row>
    <row r="36" spans="1:6" x14ac:dyDescent="0.25">
      <c r="A36" s="294">
        <f t="shared" si="0"/>
        <v>24</v>
      </c>
      <c r="B36" s="288" t="s">
        <v>309</v>
      </c>
      <c r="C36" s="220">
        <f t="shared" si="1"/>
        <v>63.6</v>
      </c>
      <c r="D36" s="191">
        <v>63.6</v>
      </c>
      <c r="E36" s="191"/>
      <c r="F36" s="192"/>
    </row>
    <row r="37" spans="1:6" x14ac:dyDescent="0.25">
      <c r="A37" s="294">
        <f t="shared" si="0"/>
        <v>25</v>
      </c>
      <c r="B37" s="288" t="s">
        <v>19</v>
      </c>
      <c r="C37" s="220">
        <f t="shared" si="1"/>
        <v>15.3</v>
      </c>
      <c r="D37" s="191"/>
      <c r="E37" s="191">
        <v>2.2999999999999998</v>
      </c>
      <c r="F37" s="192">
        <v>13</v>
      </c>
    </row>
    <row r="38" spans="1:6" ht="24" customHeight="1" x14ac:dyDescent="0.25">
      <c r="A38" s="294">
        <f t="shared" si="0"/>
        <v>26</v>
      </c>
      <c r="B38" s="289" t="s">
        <v>331</v>
      </c>
      <c r="C38" s="220">
        <f t="shared" si="1"/>
        <v>5.4</v>
      </c>
      <c r="D38" s="191">
        <v>5.4</v>
      </c>
      <c r="E38" s="191"/>
      <c r="F38" s="192"/>
    </row>
    <row r="39" spans="1:6" ht="15.75" customHeight="1" x14ac:dyDescent="0.25">
      <c r="A39" s="294">
        <f t="shared" si="0"/>
        <v>27</v>
      </c>
      <c r="B39" s="288" t="s">
        <v>314</v>
      </c>
      <c r="C39" s="220">
        <f t="shared" si="1"/>
        <v>74</v>
      </c>
      <c r="D39" s="191"/>
      <c r="E39" s="191">
        <v>1</v>
      </c>
      <c r="F39" s="192">
        <v>73</v>
      </c>
    </row>
    <row r="40" spans="1:6" x14ac:dyDescent="0.25">
      <c r="A40" s="294">
        <f t="shared" si="0"/>
        <v>28</v>
      </c>
      <c r="B40" s="288" t="s">
        <v>105</v>
      </c>
      <c r="C40" s="220">
        <f t="shared" si="1"/>
        <v>29</v>
      </c>
      <c r="D40" s="191"/>
      <c r="E40" s="191"/>
      <c r="F40" s="192">
        <v>29</v>
      </c>
    </row>
    <row r="41" spans="1:6" x14ac:dyDescent="0.25">
      <c r="A41" s="294">
        <f t="shared" si="0"/>
        <v>29</v>
      </c>
      <c r="B41" s="288" t="s">
        <v>21</v>
      </c>
      <c r="C41" s="220">
        <f t="shared" si="1"/>
        <v>20</v>
      </c>
      <c r="D41" s="191"/>
      <c r="E41" s="191"/>
      <c r="F41" s="192">
        <v>20</v>
      </c>
    </row>
    <row r="42" spans="1:6" x14ac:dyDescent="0.25">
      <c r="A42" s="294">
        <f t="shared" si="0"/>
        <v>30</v>
      </c>
      <c r="B42" s="288" t="s">
        <v>609</v>
      </c>
      <c r="C42" s="220">
        <f t="shared" si="1"/>
        <v>6</v>
      </c>
      <c r="D42" s="191">
        <v>6</v>
      </c>
      <c r="E42" s="191"/>
      <c r="F42" s="192"/>
    </row>
    <row r="43" spans="1:6" x14ac:dyDescent="0.25">
      <c r="A43" s="294">
        <f t="shared" si="0"/>
        <v>31</v>
      </c>
      <c r="B43" s="288" t="s">
        <v>321</v>
      </c>
      <c r="C43" s="220">
        <f t="shared" si="1"/>
        <v>13.4</v>
      </c>
      <c r="D43" s="191"/>
      <c r="E43" s="191"/>
      <c r="F43" s="192">
        <v>13.4</v>
      </c>
    </row>
    <row r="44" spans="1:6" x14ac:dyDescent="0.25">
      <c r="A44" s="294">
        <f t="shared" si="0"/>
        <v>32</v>
      </c>
      <c r="B44" s="290" t="s">
        <v>322</v>
      </c>
      <c r="C44" s="220">
        <f t="shared" si="1"/>
        <v>4.5999999999999996</v>
      </c>
      <c r="D44" s="191"/>
      <c r="E44" s="191"/>
      <c r="F44" s="192">
        <v>4.5999999999999996</v>
      </c>
    </row>
    <row r="45" spans="1:6" x14ac:dyDescent="0.25">
      <c r="A45" s="294">
        <f t="shared" si="0"/>
        <v>33</v>
      </c>
      <c r="B45" s="288" t="s">
        <v>610</v>
      </c>
      <c r="C45" s="220">
        <f t="shared" si="1"/>
        <v>12.7</v>
      </c>
      <c r="D45" s="191">
        <v>12.7</v>
      </c>
      <c r="E45" s="191"/>
      <c r="F45" s="192"/>
    </row>
    <row r="46" spans="1:6" x14ac:dyDescent="0.25">
      <c r="A46" s="294">
        <f t="shared" si="0"/>
        <v>34</v>
      </c>
      <c r="B46" s="288" t="s">
        <v>611</v>
      </c>
      <c r="C46" s="220">
        <f t="shared" si="1"/>
        <v>2.2000000000000002</v>
      </c>
      <c r="D46" s="191">
        <v>2.2000000000000002</v>
      </c>
      <c r="E46" s="191"/>
      <c r="F46" s="192"/>
    </row>
    <row r="47" spans="1:6" x14ac:dyDescent="0.25">
      <c r="A47" s="294">
        <f t="shared" si="0"/>
        <v>35</v>
      </c>
      <c r="B47" s="288" t="s">
        <v>23</v>
      </c>
      <c r="C47" s="220">
        <f t="shared" si="1"/>
        <v>18</v>
      </c>
      <c r="D47" s="191"/>
      <c r="E47" s="191"/>
      <c r="F47" s="192">
        <v>18</v>
      </c>
    </row>
    <row r="48" spans="1:6" x14ac:dyDescent="0.25">
      <c r="A48" s="294">
        <f t="shared" si="0"/>
        <v>36</v>
      </c>
      <c r="B48" s="290" t="s">
        <v>612</v>
      </c>
      <c r="C48" s="220">
        <f t="shared" si="1"/>
        <v>12.82</v>
      </c>
      <c r="D48" s="191">
        <v>11.32</v>
      </c>
      <c r="E48" s="191"/>
      <c r="F48" s="192">
        <v>1.5</v>
      </c>
    </row>
    <row r="49" spans="1:6" x14ac:dyDescent="0.25">
      <c r="A49" s="294">
        <f t="shared" si="0"/>
        <v>37</v>
      </c>
      <c r="B49" s="288" t="s">
        <v>613</v>
      </c>
      <c r="C49" s="220">
        <f t="shared" si="1"/>
        <v>2.6</v>
      </c>
      <c r="D49" s="191">
        <v>2.6</v>
      </c>
      <c r="E49" s="191"/>
      <c r="F49" s="192"/>
    </row>
    <row r="50" spans="1:6" ht="12.75" customHeight="1" x14ac:dyDescent="0.25">
      <c r="A50" s="294">
        <f t="shared" si="0"/>
        <v>38</v>
      </c>
      <c r="B50" s="288" t="s">
        <v>24</v>
      </c>
      <c r="C50" s="220">
        <f t="shared" si="1"/>
        <v>19</v>
      </c>
      <c r="D50" s="191">
        <v>0.9</v>
      </c>
      <c r="E50" s="191"/>
      <c r="F50" s="192">
        <v>18.100000000000001</v>
      </c>
    </row>
    <row r="51" spans="1:6" s="179" customFormat="1" x14ac:dyDescent="0.25">
      <c r="A51" s="294">
        <f t="shared" si="0"/>
        <v>39</v>
      </c>
      <c r="B51" s="291" t="s">
        <v>36</v>
      </c>
      <c r="C51" s="239">
        <f t="shared" si="1"/>
        <v>7.1</v>
      </c>
      <c r="D51" s="240"/>
      <c r="E51" s="240"/>
      <c r="F51" s="241">
        <v>7.1</v>
      </c>
    </row>
    <row r="52" spans="1:6" x14ac:dyDescent="0.25">
      <c r="A52" s="294">
        <f t="shared" si="0"/>
        <v>40</v>
      </c>
      <c r="B52" s="288" t="s">
        <v>111</v>
      </c>
      <c r="C52" s="220">
        <f t="shared" si="1"/>
        <v>33</v>
      </c>
      <c r="D52" s="191">
        <v>30</v>
      </c>
      <c r="E52" s="191"/>
      <c r="F52" s="192">
        <v>3</v>
      </c>
    </row>
    <row r="53" spans="1:6" x14ac:dyDescent="0.25">
      <c r="A53" s="294">
        <f t="shared" si="0"/>
        <v>41</v>
      </c>
      <c r="B53" s="288" t="s">
        <v>280</v>
      </c>
      <c r="C53" s="220">
        <f t="shared" si="1"/>
        <v>15</v>
      </c>
      <c r="D53" s="191">
        <v>13.7</v>
      </c>
      <c r="E53" s="191"/>
      <c r="F53" s="192">
        <v>1.3</v>
      </c>
    </row>
    <row r="54" spans="1:6" x14ac:dyDescent="0.25">
      <c r="A54" s="294">
        <f t="shared" si="0"/>
        <v>42</v>
      </c>
      <c r="B54" s="288" t="s">
        <v>279</v>
      </c>
      <c r="C54" s="220">
        <f t="shared" si="1"/>
        <v>14.3</v>
      </c>
      <c r="D54" s="191">
        <v>6.3</v>
      </c>
      <c r="E54" s="191"/>
      <c r="F54" s="192">
        <v>8</v>
      </c>
    </row>
    <row r="55" spans="1:6" x14ac:dyDescent="0.25">
      <c r="A55" s="294">
        <f t="shared" si="0"/>
        <v>43</v>
      </c>
      <c r="B55" s="288" t="s">
        <v>25</v>
      </c>
      <c r="C55" s="220">
        <f t="shared" si="1"/>
        <v>23</v>
      </c>
      <c r="D55" s="191"/>
      <c r="E55" s="191"/>
      <c r="F55" s="192">
        <v>23</v>
      </c>
    </row>
    <row r="56" spans="1:6" x14ac:dyDescent="0.25">
      <c r="A56" s="294">
        <f t="shared" si="0"/>
        <v>44</v>
      </c>
      <c r="B56" s="288" t="s">
        <v>26</v>
      </c>
      <c r="C56" s="220">
        <f t="shared" si="1"/>
        <v>1</v>
      </c>
      <c r="D56" s="191"/>
      <c r="E56" s="191"/>
      <c r="F56" s="192">
        <v>1</v>
      </c>
    </row>
    <row r="57" spans="1:6" x14ac:dyDescent="0.25">
      <c r="A57" s="294">
        <f t="shared" si="0"/>
        <v>45</v>
      </c>
      <c r="B57" s="288" t="s">
        <v>281</v>
      </c>
      <c r="C57" s="221">
        <f t="shared" si="1"/>
        <v>24.22</v>
      </c>
      <c r="D57" s="193">
        <v>20.22</v>
      </c>
      <c r="E57" s="193"/>
      <c r="F57" s="194">
        <v>4</v>
      </c>
    </row>
    <row r="58" spans="1:6" ht="13.8" thickBot="1" x14ac:dyDescent="0.3">
      <c r="A58" s="294">
        <f t="shared" si="0"/>
        <v>46</v>
      </c>
      <c r="B58" s="292" t="s">
        <v>533</v>
      </c>
      <c r="C58" s="222">
        <f t="shared" si="1"/>
        <v>6</v>
      </c>
      <c r="D58" s="195">
        <v>5.3</v>
      </c>
      <c r="E58" s="195"/>
      <c r="F58" s="196">
        <v>0.7</v>
      </c>
    </row>
    <row r="59" spans="1:6" ht="13.8" thickBot="1" x14ac:dyDescent="0.3">
      <c r="A59" s="295">
        <f t="shared" si="0"/>
        <v>47</v>
      </c>
      <c r="B59" s="223" t="s">
        <v>41</v>
      </c>
      <c r="C59" s="226">
        <f t="shared" si="1"/>
        <v>1508.973</v>
      </c>
      <c r="D59" s="227">
        <f>SUM(D13:D58)</f>
        <v>497.03799999999995</v>
      </c>
      <c r="E59" s="227">
        <f>SUM(E13:E58)</f>
        <v>73.873999999999981</v>
      </c>
      <c r="F59" s="228">
        <f>SUM(F13:F58)</f>
        <v>938.06100000000004</v>
      </c>
    </row>
    <row r="60" spans="1:6" ht="15" x14ac:dyDescent="0.3">
      <c r="A60" s="7"/>
    </row>
    <row r="61" spans="1:6" ht="15" x14ac:dyDescent="0.3">
      <c r="A61" s="8"/>
    </row>
  </sheetData>
  <mergeCells count="11">
    <mergeCell ref="C1:F1"/>
    <mergeCell ref="C2:F2"/>
    <mergeCell ref="A7:F7"/>
    <mergeCell ref="B10:B12"/>
    <mergeCell ref="C11:C12"/>
    <mergeCell ref="D11:F11"/>
    <mergeCell ref="C10:F10"/>
    <mergeCell ref="A10:A12"/>
    <mergeCell ref="A8:F8"/>
    <mergeCell ref="C4:F4"/>
    <mergeCell ref="C5:F5"/>
  </mergeCells>
  <phoneticPr fontId="9" type="noConversion"/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14" t="s">
        <v>27</v>
      </c>
    </row>
    <row r="3" spans="1:22" x14ac:dyDescent="0.25">
      <c r="C3" s="994" t="s">
        <v>216</v>
      </c>
      <c r="D3" s="994"/>
      <c r="E3" s="994"/>
      <c r="F3" s="994"/>
      <c r="G3" s="994"/>
      <c r="H3" s="994"/>
      <c r="I3" s="994"/>
      <c r="J3" s="994"/>
      <c r="P3" s="14"/>
      <c r="R3" s="13" t="s">
        <v>217</v>
      </c>
      <c r="S3" s="4"/>
      <c r="T3" s="4"/>
      <c r="U3" s="5"/>
      <c r="V3" s="5"/>
    </row>
    <row r="4" spans="1:22" x14ac:dyDescent="0.25">
      <c r="B4" s="67"/>
      <c r="C4" s="994" t="s">
        <v>115</v>
      </c>
      <c r="D4" s="994"/>
      <c r="E4" s="994"/>
      <c r="F4" s="994"/>
      <c r="G4" s="994"/>
      <c r="H4" s="994"/>
      <c r="I4" s="994"/>
      <c r="P4" s="13"/>
      <c r="Q4" s="4"/>
      <c r="R4" s="14" t="s">
        <v>116</v>
      </c>
    </row>
    <row r="5" spans="1:22" ht="13.8" thickBot="1" x14ac:dyDescent="0.3">
      <c r="P5" s="14"/>
      <c r="T5" s="10" t="s">
        <v>117</v>
      </c>
    </row>
    <row r="6" spans="1:22" x14ac:dyDescent="0.25">
      <c r="A6" s="1006"/>
      <c r="B6" s="1008" t="s">
        <v>44</v>
      </c>
      <c r="C6" s="1011" t="s">
        <v>45</v>
      </c>
      <c r="D6" s="1001" t="s">
        <v>46</v>
      </c>
      <c r="E6" s="1001"/>
      <c r="F6" s="1002"/>
      <c r="G6" s="1011" t="s">
        <v>47</v>
      </c>
      <c r="H6" s="1001" t="s">
        <v>46</v>
      </c>
      <c r="I6" s="1001"/>
      <c r="J6" s="1003"/>
      <c r="K6" s="998" t="s">
        <v>218</v>
      </c>
      <c r="L6" s="1001" t="s">
        <v>46</v>
      </c>
      <c r="M6" s="1001"/>
      <c r="N6" s="1002"/>
      <c r="O6" s="998" t="s">
        <v>48</v>
      </c>
      <c r="P6" s="1001" t="s">
        <v>46</v>
      </c>
      <c r="Q6" s="1001"/>
      <c r="R6" s="1002"/>
      <c r="S6" s="998" t="s">
        <v>49</v>
      </c>
      <c r="T6" s="1001" t="s">
        <v>46</v>
      </c>
      <c r="U6" s="1001"/>
      <c r="V6" s="1002"/>
    </row>
    <row r="7" spans="1:22" x14ac:dyDescent="0.25">
      <c r="A7" s="1007"/>
      <c r="B7" s="1009"/>
      <c r="C7" s="1012"/>
      <c r="D7" s="995" t="s">
        <v>50</v>
      </c>
      <c r="E7" s="995"/>
      <c r="F7" s="1004" t="s">
        <v>51</v>
      </c>
      <c r="G7" s="1012"/>
      <c r="H7" s="995" t="s">
        <v>50</v>
      </c>
      <c r="I7" s="995"/>
      <c r="J7" s="996" t="s">
        <v>51</v>
      </c>
      <c r="K7" s="999"/>
      <c r="L7" s="995" t="s">
        <v>50</v>
      </c>
      <c r="M7" s="995"/>
      <c r="N7" s="1004" t="s">
        <v>51</v>
      </c>
      <c r="O7" s="999"/>
      <c r="P7" s="995" t="s">
        <v>50</v>
      </c>
      <c r="Q7" s="995"/>
      <c r="R7" s="1004" t="s">
        <v>51</v>
      </c>
      <c r="S7" s="999"/>
      <c r="T7" s="995" t="s">
        <v>50</v>
      </c>
      <c r="U7" s="995"/>
      <c r="V7" s="1004" t="s">
        <v>51</v>
      </c>
    </row>
    <row r="8" spans="1:22" ht="46.2" thickBot="1" x14ac:dyDescent="0.3">
      <c r="A8" s="1007"/>
      <c r="B8" s="1010"/>
      <c r="C8" s="1013"/>
      <c r="D8" s="68" t="s">
        <v>45</v>
      </c>
      <c r="E8" s="69" t="s">
        <v>52</v>
      </c>
      <c r="F8" s="1005"/>
      <c r="G8" s="1013"/>
      <c r="H8" s="68" t="s">
        <v>45</v>
      </c>
      <c r="I8" s="69" t="s">
        <v>52</v>
      </c>
      <c r="J8" s="997"/>
      <c r="K8" s="1000"/>
      <c r="L8" s="68" t="s">
        <v>45</v>
      </c>
      <c r="M8" s="69" t="s">
        <v>52</v>
      </c>
      <c r="N8" s="1005"/>
      <c r="O8" s="1000"/>
      <c r="P8" s="68" t="s">
        <v>45</v>
      </c>
      <c r="Q8" s="69" t="s">
        <v>52</v>
      </c>
      <c r="R8" s="1005"/>
      <c r="S8" s="1000"/>
      <c r="T8" s="68" t="s">
        <v>45</v>
      </c>
      <c r="U8" s="69" t="s">
        <v>52</v>
      </c>
      <c r="V8" s="1005"/>
    </row>
    <row r="9" spans="1:22" ht="28.2" thickBot="1" x14ac:dyDescent="0.3">
      <c r="A9" s="70">
        <v>1</v>
      </c>
      <c r="B9" s="71" t="s">
        <v>118</v>
      </c>
      <c r="C9" s="61">
        <f t="shared" ref="C9:F25" si="0">G9+K9+O9+S9</f>
        <v>0</v>
      </c>
      <c r="D9" s="59">
        <f t="shared" si="0"/>
        <v>0</v>
      </c>
      <c r="E9" s="59">
        <f t="shared" si="0"/>
        <v>0</v>
      </c>
      <c r="F9" s="61">
        <f t="shared" si="0"/>
        <v>0</v>
      </c>
      <c r="G9" s="72">
        <f>G13+G17+G18+G20+G25+G28+G31+SUM(G33:G43)+G23+G10</f>
        <v>0</v>
      </c>
      <c r="H9" s="73">
        <f>H13+H17+H18+H20+H25+H28+H31+SUM(H33:H43)+H23+H10</f>
        <v>0</v>
      </c>
      <c r="I9" s="73">
        <f>I13+I17+I18+I20+I25+I28+I31+SUM(I33:I43)+I23+I10</f>
        <v>0</v>
      </c>
      <c r="J9" s="74">
        <f>J13+J17+J18+J20+J25+J28+J31+SUM(J33:J43)+J23+J10</f>
        <v>0</v>
      </c>
      <c r="K9" s="73">
        <f>K13+K17+K18+K20+K25+K28+K31+SUM(K33:K43)</f>
        <v>0</v>
      </c>
      <c r="L9" s="59">
        <f>L13+L18+SUM(L33:L43)</f>
        <v>0</v>
      </c>
      <c r="M9" s="59">
        <f>M13+M17+M18+M20+M25+M28+M31+SUM(M33:M43)</f>
        <v>0</v>
      </c>
      <c r="N9" s="62"/>
      <c r="O9" s="72"/>
      <c r="P9" s="59"/>
      <c r="Q9" s="59"/>
      <c r="R9" s="64"/>
      <c r="S9" s="72">
        <f>S13+S17+S18+S20+S25+S28+S31+SUM(S33:S43)</f>
        <v>0</v>
      </c>
      <c r="T9" s="59">
        <f>T20+SUM(T34:T43)</f>
        <v>0</v>
      </c>
      <c r="U9" s="59">
        <f>U20+SUM(U34:U43)</f>
        <v>0</v>
      </c>
      <c r="V9" s="64"/>
    </row>
    <row r="10" spans="1:22" x14ac:dyDescent="0.25">
      <c r="A10" s="75">
        <v>2</v>
      </c>
      <c r="B10" s="76" t="s">
        <v>53</v>
      </c>
      <c r="C10" s="77">
        <f t="shared" si="0"/>
        <v>0</v>
      </c>
      <c r="D10" s="77">
        <f>H10+L10+P10+T10</f>
        <v>0</v>
      </c>
      <c r="E10" s="77">
        <f>I10+M10+Q10+U10</f>
        <v>0</v>
      </c>
      <c r="F10" s="78"/>
      <c r="G10" s="79">
        <f>G11+G12</f>
        <v>0</v>
      </c>
      <c r="H10" s="80">
        <f>H11+H12</f>
        <v>0</v>
      </c>
      <c r="I10" s="80">
        <f>I11+I12</f>
        <v>0</v>
      </c>
      <c r="J10" s="81"/>
      <c r="K10" s="77"/>
      <c r="L10" s="82"/>
      <c r="M10" s="82"/>
      <c r="N10" s="83"/>
      <c r="O10" s="84"/>
      <c r="P10" s="82"/>
      <c r="Q10" s="82"/>
      <c r="R10" s="85"/>
      <c r="S10" s="84"/>
      <c r="T10" s="82"/>
      <c r="U10" s="82"/>
      <c r="V10" s="85"/>
    </row>
    <row r="11" spans="1:22" x14ac:dyDescent="0.25">
      <c r="A11" s="75">
        <v>3</v>
      </c>
      <c r="B11" s="16" t="s">
        <v>54</v>
      </c>
      <c r="C11" s="17">
        <f t="shared" si="0"/>
        <v>0</v>
      </c>
      <c r="D11" s="17">
        <f>H11+L11+P11+T11</f>
        <v>0</v>
      </c>
      <c r="E11" s="17">
        <f>I11+M11+Q11+U11</f>
        <v>0</v>
      </c>
      <c r="F11" s="18"/>
      <c r="G11" s="19">
        <f>H11+J11</f>
        <v>0</v>
      </c>
      <c r="H11" s="20"/>
      <c r="I11" s="20"/>
      <c r="J11" s="85"/>
      <c r="K11" s="86"/>
      <c r="L11" s="82"/>
      <c r="M11" s="82"/>
      <c r="N11" s="86"/>
      <c r="O11" s="87"/>
      <c r="P11" s="82"/>
      <c r="Q11" s="82"/>
      <c r="R11" s="88"/>
      <c r="S11" s="87"/>
      <c r="T11" s="82"/>
      <c r="U11" s="82"/>
      <c r="V11" s="88"/>
    </row>
    <row r="12" spans="1:22" x14ac:dyDescent="0.25">
      <c r="A12" s="75">
        <v>4</v>
      </c>
      <c r="B12" s="21" t="s">
        <v>55</v>
      </c>
      <c r="C12" s="17">
        <f t="shared" si="0"/>
        <v>0</v>
      </c>
      <c r="D12" s="17">
        <f t="shared" si="0"/>
        <v>0</v>
      </c>
      <c r="E12" s="22">
        <f t="shared" si="0"/>
        <v>0</v>
      </c>
      <c r="F12" s="18"/>
      <c r="G12" s="19">
        <f>H12+J12</f>
        <v>0</v>
      </c>
      <c r="H12" s="23"/>
      <c r="I12" s="20"/>
      <c r="J12" s="85"/>
      <c r="K12" s="86"/>
      <c r="L12" s="82"/>
      <c r="M12" s="82"/>
      <c r="N12" s="86"/>
      <c r="O12" s="87"/>
      <c r="P12" s="82"/>
      <c r="Q12" s="82"/>
      <c r="R12" s="88"/>
      <c r="S12" s="87"/>
      <c r="T12" s="82"/>
      <c r="U12" s="82"/>
      <c r="V12" s="88"/>
    </row>
    <row r="13" spans="1:22" x14ac:dyDescent="0.25">
      <c r="A13" s="75">
        <v>5</v>
      </c>
      <c r="B13" s="89" t="s">
        <v>119</v>
      </c>
      <c r="C13" s="77">
        <f t="shared" si="0"/>
        <v>0</v>
      </c>
      <c r="D13" s="82">
        <f t="shared" ref="D13:J13" si="1">SUM(D14:D16)</f>
        <v>0</v>
      </c>
      <c r="E13" s="82">
        <f t="shared" si="1"/>
        <v>0</v>
      </c>
      <c r="F13" s="83">
        <f t="shared" si="1"/>
        <v>0</v>
      </c>
      <c r="G13" s="84">
        <f t="shared" si="1"/>
        <v>0</v>
      </c>
      <c r="H13" s="82">
        <f t="shared" si="1"/>
        <v>0</v>
      </c>
      <c r="I13" s="82">
        <f t="shared" si="1"/>
        <v>0</v>
      </c>
      <c r="J13" s="85">
        <f t="shared" si="1"/>
        <v>0</v>
      </c>
      <c r="K13" s="86">
        <f>K14+K15+K16</f>
        <v>0</v>
      </c>
      <c r="L13" s="26">
        <f>L14+L15+L16</f>
        <v>0</v>
      </c>
      <c r="M13" s="26">
        <f>M14+M15+M16</f>
        <v>0</v>
      </c>
      <c r="N13" s="86"/>
      <c r="O13" s="87"/>
      <c r="P13" s="82"/>
      <c r="Q13" s="82"/>
      <c r="R13" s="88"/>
      <c r="S13" s="87"/>
      <c r="T13" s="82"/>
      <c r="U13" s="82"/>
      <c r="V13" s="88"/>
    </row>
    <row r="14" spans="1:22" x14ac:dyDescent="0.25">
      <c r="A14" s="90">
        <f>+A13+1</f>
        <v>6</v>
      </c>
      <c r="B14" s="39" t="s">
        <v>120</v>
      </c>
      <c r="C14" s="17">
        <f t="shared" si="0"/>
        <v>0</v>
      </c>
      <c r="D14" s="22">
        <f t="shared" si="0"/>
        <v>0</v>
      </c>
      <c r="E14" s="22">
        <f t="shared" si="0"/>
        <v>0</v>
      </c>
      <c r="F14" s="22">
        <f t="shared" si="0"/>
        <v>0</v>
      </c>
      <c r="G14" s="19">
        <f t="shared" ref="G14:G24" si="2">H14+J14</f>
        <v>0</v>
      </c>
      <c r="H14" s="22"/>
      <c r="I14" s="91"/>
      <c r="J14" s="92"/>
      <c r="K14" s="17">
        <f>L14+N14</f>
        <v>0</v>
      </c>
      <c r="L14" s="93"/>
      <c r="M14" s="91"/>
      <c r="N14" s="94"/>
      <c r="O14" s="95"/>
      <c r="P14" s="93"/>
      <c r="Q14" s="93"/>
      <c r="R14" s="92"/>
      <c r="S14" s="19"/>
      <c r="T14" s="93"/>
      <c r="U14" s="93"/>
      <c r="V14" s="92"/>
    </row>
    <row r="15" spans="1:22" x14ac:dyDescent="0.25">
      <c r="A15" s="90">
        <v>7</v>
      </c>
      <c r="B15" s="39" t="s">
        <v>121</v>
      </c>
      <c r="C15" s="17">
        <f t="shared" si="0"/>
        <v>0</v>
      </c>
      <c r="D15" s="93">
        <f t="shared" si="0"/>
        <v>0</v>
      </c>
      <c r="E15" s="93"/>
      <c r="F15" s="83"/>
      <c r="G15" s="19">
        <f t="shared" si="2"/>
        <v>0</v>
      </c>
      <c r="H15" s="93"/>
      <c r="I15" s="93"/>
      <c r="J15" s="92"/>
      <c r="K15" s="25"/>
      <c r="L15" s="93"/>
      <c r="M15" s="93"/>
      <c r="N15" s="94"/>
      <c r="O15" s="95"/>
      <c r="P15" s="93"/>
      <c r="Q15" s="93"/>
      <c r="R15" s="92"/>
      <c r="S15" s="95"/>
      <c r="T15" s="93"/>
      <c r="U15" s="93"/>
      <c r="V15" s="92"/>
    </row>
    <row r="16" spans="1:22" x14ac:dyDescent="0.25">
      <c r="A16" s="90">
        <f>+A15+1</f>
        <v>8</v>
      </c>
      <c r="B16" s="39" t="s">
        <v>122</v>
      </c>
      <c r="C16" s="17">
        <f t="shared" si="0"/>
        <v>0</v>
      </c>
      <c r="D16" s="93">
        <f t="shared" si="0"/>
        <v>0</v>
      </c>
      <c r="E16" s="93"/>
      <c r="F16" s="83"/>
      <c r="G16" s="19">
        <f t="shared" si="2"/>
        <v>0</v>
      </c>
      <c r="H16" s="93"/>
      <c r="I16" s="93"/>
      <c r="J16" s="92"/>
      <c r="K16" s="25"/>
      <c r="L16" s="93"/>
      <c r="M16" s="93"/>
      <c r="N16" s="94"/>
      <c r="O16" s="95"/>
      <c r="P16" s="93"/>
      <c r="Q16" s="93"/>
      <c r="R16" s="92"/>
      <c r="S16" s="95"/>
      <c r="T16" s="93"/>
      <c r="U16" s="93"/>
      <c r="V16" s="92"/>
    </row>
    <row r="17" spans="1:22" x14ac:dyDescent="0.25">
      <c r="A17" s="90">
        <v>9</v>
      </c>
      <c r="B17" s="24" t="s">
        <v>123</v>
      </c>
      <c r="C17" s="25">
        <f t="shared" si="0"/>
        <v>0</v>
      </c>
      <c r="D17" s="26">
        <f t="shared" si="0"/>
        <v>0</v>
      </c>
      <c r="E17" s="26">
        <f>I17+M17+Q17+U17</f>
        <v>0</v>
      </c>
      <c r="F17" s="94"/>
      <c r="G17" s="28">
        <f t="shared" si="2"/>
        <v>0</v>
      </c>
      <c r="H17" s="26"/>
      <c r="I17" s="26"/>
      <c r="J17" s="92"/>
      <c r="K17" s="25"/>
      <c r="L17" s="93"/>
      <c r="M17" s="93"/>
      <c r="N17" s="94"/>
      <c r="O17" s="95"/>
      <c r="P17" s="93"/>
      <c r="Q17" s="93"/>
      <c r="R17" s="92"/>
      <c r="S17" s="95"/>
      <c r="T17" s="93"/>
      <c r="U17" s="93"/>
      <c r="V17" s="92"/>
    </row>
    <row r="18" spans="1:22" x14ac:dyDescent="0.25">
      <c r="A18" s="90">
        <v>10</v>
      </c>
      <c r="B18" s="24" t="s">
        <v>124</v>
      </c>
      <c r="C18" s="25">
        <f t="shared" si="0"/>
        <v>0</v>
      </c>
      <c r="D18" s="26">
        <f t="shared" si="0"/>
        <v>0</v>
      </c>
      <c r="E18" s="26"/>
      <c r="F18" s="94"/>
      <c r="G18" s="28"/>
      <c r="H18" s="96"/>
      <c r="I18" s="26"/>
      <c r="J18" s="97"/>
      <c r="K18" s="96">
        <f>K19</f>
        <v>0</v>
      </c>
      <c r="L18" s="26">
        <f>L19</f>
        <v>0</v>
      </c>
      <c r="M18" s="93"/>
      <c r="N18" s="94"/>
      <c r="O18" s="95"/>
      <c r="P18" s="93"/>
      <c r="Q18" s="93"/>
      <c r="R18" s="92"/>
      <c r="S18" s="95"/>
      <c r="T18" s="93"/>
      <c r="U18" s="93"/>
      <c r="V18" s="92"/>
    </row>
    <row r="19" spans="1:22" x14ac:dyDescent="0.25">
      <c r="A19" s="90">
        <v>11</v>
      </c>
      <c r="B19" s="39" t="s">
        <v>125</v>
      </c>
      <c r="C19" s="17">
        <f t="shared" si="0"/>
        <v>0</v>
      </c>
      <c r="D19" s="22">
        <f t="shared" si="0"/>
        <v>0</v>
      </c>
      <c r="E19" s="26"/>
      <c r="F19" s="94"/>
      <c r="G19" s="19"/>
      <c r="H19" s="36"/>
      <c r="I19" s="26"/>
      <c r="J19" s="97"/>
      <c r="K19" s="36">
        <f>L19+M19+N19</f>
        <v>0</v>
      </c>
      <c r="L19" s="93"/>
      <c r="M19" s="93"/>
      <c r="N19" s="94"/>
      <c r="O19" s="95"/>
      <c r="P19" s="93"/>
      <c r="Q19" s="93"/>
      <c r="R19" s="92"/>
      <c r="S19" s="95"/>
      <c r="T19" s="93"/>
      <c r="U19" s="93"/>
      <c r="V19" s="92"/>
    </row>
    <row r="20" spans="1:22" x14ac:dyDescent="0.25">
      <c r="A20" s="90">
        <v>12</v>
      </c>
      <c r="B20" s="24" t="s">
        <v>38</v>
      </c>
      <c r="C20" s="25">
        <f t="shared" si="0"/>
        <v>0</v>
      </c>
      <c r="D20" s="26">
        <f t="shared" si="0"/>
        <v>0</v>
      </c>
      <c r="E20" s="26"/>
      <c r="F20" s="27"/>
      <c r="G20" s="34">
        <f t="shared" si="2"/>
        <v>0</v>
      </c>
      <c r="H20" s="26">
        <f>H21+H22</f>
        <v>0</v>
      </c>
      <c r="I20" s="26"/>
      <c r="J20" s="35"/>
      <c r="K20" s="96"/>
      <c r="L20" s="26"/>
      <c r="M20" s="26"/>
      <c r="N20" s="96"/>
      <c r="O20" s="34"/>
      <c r="P20" s="26"/>
      <c r="Q20" s="26"/>
      <c r="R20" s="35"/>
      <c r="S20" s="34">
        <f>S21+S22</f>
        <v>0</v>
      </c>
      <c r="T20" s="26">
        <f>T21+T22</f>
        <v>0</v>
      </c>
      <c r="U20" s="26"/>
      <c r="V20" s="29"/>
    </row>
    <row r="21" spans="1:22" x14ac:dyDescent="0.25">
      <c r="A21" s="90">
        <v>13</v>
      </c>
      <c r="B21" s="39" t="s">
        <v>126</v>
      </c>
      <c r="C21" s="17">
        <f t="shared" si="0"/>
        <v>0</v>
      </c>
      <c r="D21" s="93">
        <f t="shared" si="0"/>
        <v>0</v>
      </c>
      <c r="E21" s="93"/>
      <c r="F21" s="94"/>
      <c r="G21" s="19">
        <f t="shared" si="2"/>
        <v>0</v>
      </c>
      <c r="H21" s="93"/>
      <c r="I21" s="93"/>
      <c r="J21" s="92"/>
      <c r="K21" s="25"/>
      <c r="L21" s="94"/>
      <c r="M21" s="93"/>
      <c r="N21" s="94"/>
      <c r="O21" s="95"/>
      <c r="P21" s="93"/>
      <c r="Q21" s="93"/>
      <c r="R21" s="92"/>
      <c r="S21" s="95"/>
      <c r="T21" s="93"/>
      <c r="U21" s="93"/>
      <c r="V21" s="92"/>
    </row>
    <row r="22" spans="1:22" ht="15.6" x14ac:dyDescent="0.3">
      <c r="A22" s="90">
        <v>14</v>
      </c>
      <c r="B22" s="39" t="s">
        <v>127</v>
      </c>
      <c r="C22" s="17">
        <f t="shared" si="0"/>
        <v>0</v>
      </c>
      <c r="D22" s="93">
        <f t="shared" si="0"/>
        <v>0</v>
      </c>
      <c r="E22" s="93"/>
      <c r="F22" s="94"/>
      <c r="G22" s="98"/>
      <c r="H22" s="93"/>
      <c r="I22" s="93"/>
      <c r="J22" s="92"/>
      <c r="K22" s="99"/>
      <c r="L22" s="94"/>
      <c r="M22" s="93"/>
      <c r="N22" s="94"/>
      <c r="O22" s="95"/>
      <c r="P22" s="93"/>
      <c r="Q22" s="93"/>
      <c r="R22" s="92"/>
      <c r="S22" s="19">
        <f>T22+V22</f>
        <v>0</v>
      </c>
      <c r="T22" s="93"/>
      <c r="U22" s="93"/>
      <c r="V22" s="92"/>
    </row>
    <row r="23" spans="1:22" x14ac:dyDescent="0.25">
      <c r="A23" s="90">
        <v>15</v>
      </c>
      <c r="B23" s="24" t="s">
        <v>128</v>
      </c>
      <c r="C23" s="25">
        <f t="shared" si="0"/>
        <v>0</v>
      </c>
      <c r="D23" s="26">
        <f t="shared" si="0"/>
        <v>0</v>
      </c>
      <c r="E23" s="26">
        <f t="shared" si="0"/>
        <v>0</v>
      </c>
      <c r="F23" s="27"/>
      <c r="G23" s="28">
        <f t="shared" si="2"/>
        <v>0</v>
      </c>
      <c r="H23" s="26">
        <f>H24</f>
        <v>0</v>
      </c>
      <c r="I23" s="26">
        <f>I24</f>
        <v>0</v>
      </c>
      <c r="J23" s="97"/>
      <c r="K23" s="100"/>
      <c r="L23" s="94"/>
      <c r="M23" s="93"/>
      <c r="N23" s="94"/>
      <c r="O23" s="95"/>
      <c r="P23" s="93"/>
      <c r="Q23" s="93"/>
      <c r="R23" s="92"/>
      <c r="S23" s="95"/>
      <c r="T23" s="93"/>
      <c r="U23" s="93"/>
      <c r="V23" s="92"/>
    </row>
    <row r="24" spans="1:22" x14ac:dyDescent="0.25">
      <c r="A24" s="90">
        <v>16</v>
      </c>
      <c r="B24" s="39" t="s">
        <v>129</v>
      </c>
      <c r="C24" s="17">
        <f t="shared" si="0"/>
        <v>0</v>
      </c>
      <c r="D24" s="93">
        <f t="shared" si="0"/>
        <v>0</v>
      </c>
      <c r="E24" s="93">
        <f t="shared" si="0"/>
        <v>0</v>
      </c>
      <c r="F24" s="94"/>
      <c r="G24" s="19">
        <f t="shared" si="2"/>
        <v>0</v>
      </c>
      <c r="H24" s="93"/>
      <c r="I24" s="93"/>
      <c r="J24" s="97"/>
      <c r="K24" s="100"/>
      <c r="L24" s="94"/>
      <c r="M24" s="93"/>
      <c r="N24" s="94"/>
      <c r="O24" s="95"/>
      <c r="P24" s="93"/>
      <c r="Q24" s="93"/>
      <c r="R24" s="92"/>
      <c r="S24" s="95"/>
      <c r="T24" s="93"/>
      <c r="U24" s="93"/>
      <c r="V24" s="92"/>
    </row>
    <row r="25" spans="1:22" x14ac:dyDescent="0.25">
      <c r="A25" s="90">
        <v>17</v>
      </c>
      <c r="B25" s="24" t="s">
        <v>130</v>
      </c>
      <c r="C25" s="25">
        <f t="shared" si="0"/>
        <v>0</v>
      </c>
      <c r="D25" s="26">
        <f t="shared" si="0"/>
        <v>0</v>
      </c>
      <c r="E25" s="26"/>
      <c r="F25" s="27"/>
      <c r="G25" s="34">
        <f>G26+G27</f>
        <v>0</v>
      </c>
      <c r="H25" s="26">
        <f>H26+H27</f>
        <v>0</v>
      </c>
      <c r="I25" s="26"/>
      <c r="J25" s="35"/>
      <c r="K25" s="100"/>
      <c r="L25" s="93"/>
      <c r="M25" s="93"/>
      <c r="N25" s="94"/>
      <c r="O25" s="95"/>
      <c r="P25" s="93"/>
      <c r="Q25" s="93"/>
      <c r="R25" s="92"/>
      <c r="S25" s="95"/>
      <c r="T25" s="93"/>
      <c r="U25" s="93"/>
      <c r="V25" s="92"/>
    </row>
    <row r="26" spans="1:22" x14ac:dyDescent="0.25">
      <c r="A26" s="90">
        <v>18</v>
      </c>
      <c r="B26" s="101" t="s">
        <v>131</v>
      </c>
      <c r="C26" s="17">
        <f t="shared" ref="C26:E54" si="3">G26+K26+O26+S26</f>
        <v>0</v>
      </c>
      <c r="D26" s="93">
        <f t="shared" si="3"/>
        <v>0</v>
      </c>
      <c r="E26" s="93"/>
      <c r="F26" s="94"/>
      <c r="G26" s="102">
        <f>H26+J26</f>
        <v>0</v>
      </c>
      <c r="H26" s="93"/>
      <c r="I26" s="93"/>
      <c r="J26" s="97"/>
      <c r="K26" s="100"/>
      <c r="L26" s="93"/>
      <c r="M26" s="93"/>
      <c r="N26" s="94"/>
      <c r="O26" s="95"/>
      <c r="P26" s="93"/>
      <c r="Q26" s="93"/>
      <c r="R26" s="92"/>
      <c r="S26" s="95"/>
      <c r="T26" s="93"/>
      <c r="U26" s="93"/>
      <c r="V26" s="92"/>
    </row>
    <row r="27" spans="1:22" ht="26.4" x14ac:dyDescent="0.25">
      <c r="A27" s="90">
        <v>19</v>
      </c>
      <c r="B27" s="103" t="s">
        <v>132</v>
      </c>
      <c r="C27" s="17">
        <f t="shared" si="3"/>
        <v>0</v>
      </c>
      <c r="D27" s="93">
        <f t="shared" si="3"/>
        <v>0</v>
      </c>
      <c r="E27" s="93"/>
      <c r="F27" s="94"/>
      <c r="G27" s="102">
        <f>H27+J27</f>
        <v>0</v>
      </c>
      <c r="H27" s="93"/>
      <c r="I27" s="93"/>
      <c r="J27" s="97"/>
      <c r="K27" s="100"/>
      <c r="L27" s="93"/>
      <c r="M27" s="93"/>
      <c r="N27" s="94"/>
      <c r="O27" s="95"/>
      <c r="P27" s="93"/>
      <c r="Q27" s="93"/>
      <c r="R27" s="92"/>
      <c r="S27" s="95"/>
      <c r="T27" s="93"/>
      <c r="U27" s="93"/>
      <c r="V27" s="92"/>
    </row>
    <row r="28" spans="1:22" x14ac:dyDescent="0.25">
      <c r="A28" s="90">
        <f>+A27+1</f>
        <v>20</v>
      </c>
      <c r="B28" s="24" t="s">
        <v>133</v>
      </c>
      <c r="C28" s="25">
        <f t="shared" si="3"/>
        <v>0</v>
      </c>
      <c r="D28" s="26">
        <f t="shared" si="3"/>
        <v>0</v>
      </c>
      <c r="E28" s="93"/>
      <c r="F28" s="94"/>
      <c r="G28" s="34">
        <f>G29+G30</f>
        <v>0</v>
      </c>
      <c r="H28" s="26">
        <f>H29+H30</f>
        <v>0</v>
      </c>
      <c r="I28" s="93"/>
      <c r="J28" s="97"/>
      <c r="K28" s="100"/>
      <c r="L28" s="93"/>
      <c r="M28" s="93"/>
      <c r="N28" s="94"/>
      <c r="O28" s="95"/>
      <c r="P28" s="93"/>
      <c r="Q28" s="93"/>
      <c r="R28" s="92"/>
      <c r="S28" s="95"/>
      <c r="T28" s="93"/>
      <c r="U28" s="93"/>
      <c r="V28" s="92"/>
    </row>
    <row r="29" spans="1:22" x14ac:dyDescent="0.25">
      <c r="A29" s="90">
        <f>+A28+1</f>
        <v>21</v>
      </c>
      <c r="B29" s="104" t="s">
        <v>134</v>
      </c>
      <c r="C29" s="17">
        <f t="shared" si="3"/>
        <v>0</v>
      </c>
      <c r="D29" s="93">
        <f t="shared" si="3"/>
        <v>0</v>
      </c>
      <c r="E29" s="93"/>
      <c r="F29" s="94"/>
      <c r="G29" s="102">
        <f>H29+J29</f>
        <v>0</v>
      </c>
      <c r="H29" s="93"/>
      <c r="I29" s="93"/>
      <c r="J29" s="97"/>
      <c r="K29" s="100"/>
      <c r="L29" s="93"/>
      <c r="M29" s="93"/>
      <c r="N29" s="94"/>
      <c r="O29" s="95"/>
      <c r="P29" s="93"/>
      <c r="Q29" s="93"/>
      <c r="R29" s="92"/>
      <c r="S29" s="95"/>
      <c r="T29" s="93"/>
      <c r="U29" s="93"/>
      <c r="V29" s="92"/>
    </row>
    <row r="30" spans="1:22" x14ac:dyDescent="0.25">
      <c r="A30" s="90">
        <f>+A29+1</f>
        <v>22</v>
      </c>
      <c r="B30" s="39" t="s">
        <v>135</v>
      </c>
      <c r="C30" s="17">
        <f t="shared" si="3"/>
        <v>0</v>
      </c>
      <c r="D30" s="93">
        <f t="shared" si="3"/>
        <v>0</v>
      </c>
      <c r="E30" s="93"/>
      <c r="F30" s="94"/>
      <c r="G30" s="102">
        <f>H30+J30</f>
        <v>0</v>
      </c>
      <c r="H30" s="93"/>
      <c r="I30" s="93"/>
      <c r="J30" s="97"/>
      <c r="K30" s="100"/>
      <c r="L30" s="93"/>
      <c r="M30" s="93"/>
      <c r="N30" s="94"/>
      <c r="O30" s="95"/>
      <c r="P30" s="93"/>
      <c r="Q30" s="93"/>
      <c r="R30" s="92"/>
      <c r="S30" s="95"/>
      <c r="T30" s="93"/>
      <c r="U30" s="93"/>
      <c r="V30" s="92"/>
    </row>
    <row r="31" spans="1:22" x14ac:dyDescent="0.25">
      <c r="A31" s="90">
        <f>+A30+1</f>
        <v>23</v>
      </c>
      <c r="B31" s="24" t="s">
        <v>136</v>
      </c>
      <c r="C31" s="25">
        <f t="shared" si="3"/>
        <v>0</v>
      </c>
      <c r="D31" s="26">
        <f t="shared" si="3"/>
        <v>0</v>
      </c>
      <c r="E31" s="93"/>
      <c r="F31" s="94"/>
      <c r="G31" s="34">
        <f>H31</f>
        <v>0</v>
      </c>
      <c r="H31" s="26">
        <f>H32</f>
        <v>0</v>
      </c>
      <c r="I31" s="93"/>
      <c r="J31" s="97"/>
      <c r="K31" s="100"/>
      <c r="L31" s="93"/>
      <c r="M31" s="93"/>
      <c r="N31" s="94"/>
      <c r="O31" s="95"/>
      <c r="P31" s="93"/>
      <c r="Q31" s="93"/>
      <c r="R31" s="92"/>
      <c r="S31" s="95"/>
      <c r="T31" s="93"/>
      <c r="U31" s="93"/>
      <c r="V31" s="92"/>
    </row>
    <row r="32" spans="1:22" x14ac:dyDescent="0.25">
      <c r="A32" s="90">
        <f>+A31+1</f>
        <v>24</v>
      </c>
      <c r="B32" s="39" t="s">
        <v>137</v>
      </c>
      <c r="C32" s="17">
        <f t="shared" si="3"/>
        <v>0</v>
      </c>
      <c r="D32" s="93">
        <f t="shared" si="3"/>
        <v>0</v>
      </c>
      <c r="E32" s="93"/>
      <c r="F32" s="94"/>
      <c r="G32" s="95">
        <f t="shared" ref="G32:G43" si="4">H32+J32</f>
        <v>0</v>
      </c>
      <c r="H32" s="93"/>
      <c r="I32" s="93"/>
      <c r="J32" s="92"/>
      <c r="K32" s="99"/>
      <c r="L32" s="93"/>
      <c r="M32" s="93"/>
      <c r="N32" s="94"/>
      <c r="O32" s="95"/>
      <c r="P32" s="93"/>
      <c r="Q32" s="93"/>
      <c r="R32" s="92"/>
      <c r="S32" s="95"/>
      <c r="T32" s="93"/>
      <c r="U32" s="93"/>
      <c r="V32" s="92"/>
    </row>
    <row r="33" spans="1:22" x14ac:dyDescent="0.25">
      <c r="A33" s="90">
        <v>25</v>
      </c>
      <c r="B33" s="24" t="s">
        <v>1</v>
      </c>
      <c r="C33" s="25">
        <f t="shared" si="3"/>
        <v>0</v>
      </c>
      <c r="D33" s="26">
        <f t="shared" si="3"/>
        <v>0</v>
      </c>
      <c r="E33" s="26">
        <f t="shared" si="3"/>
        <v>0</v>
      </c>
      <c r="F33" s="27"/>
      <c r="G33" s="28">
        <f t="shared" si="4"/>
        <v>0</v>
      </c>
      <c r="H33" s="26"/>
      <c r="I33" s="26"/>
      <c r="J33" s="29"/>
      <c r="K33" s="25">
        <f>L33+N33</f>
        <v>0</v>
      </c>
      <c r="L33" s="26"/>
      <c r="M33" s="32"/>
      <c r="N33" s="27"/>
      <c r="O33" s="28"/>
      <c r="P33" s="26"/>
      <c r="Q33" s="26"/>
      <c r="R33" s="29"/>
      <c r="S33" s="28"/>
      <c r="T33" s="26"/>
      <c r="U33" s="26"/>
      <c r="V33" s="29"/>
    </row>
    <row r="34" spans="1:22" x14ac:dyDescent="0.25">
      <c r="A34" s="90">
        <v>26</v>
      </c>
      <c r="B34" s="24" t="s">
        <v>8</v>
      </c>
      <c r="C34" s="25">
        <f t="shared" si="3"/>
        <v>0</v>
      </c>
      <c r="D34" s="26">
        <f t="shared" si="3"/>
        <v>0</v>
      </c>
      <c r="E34" s="26">
        <f t="shared" si="3"/>
        <v>0</v>
      </c>
      <c r="F34" s="27"/>
      <c r="G34" s="28">
        <f t="shared" si="4"/>
        <v>0</v>
      </c>
      <c r="H34" s="26"/>
      <c r="I34" s="26"/>
      <c r="J34" s="29"/>
      <c r="K34" s="25">
        <f t="shared" ref="K34:K43" si="5">L34+N34</f>
        <v>0</v>
      </c>
      <c r="L34" s="26"/>
      <c r="M34" s="26"/>
      <c r="N34" s="30"/>
      <c r="O34" s="28"/>
      <c r="P34" s="26"/>
      <c r="Q34" s="26"/>
      <c r="R34" s="29"/>
      <c r="S34" s="28">
        <f t="shared" ref="S34:S43" si="6">T34+V34</f>
        <v>0</v>
      </c>
      <c r="T34" s="26"/>
      <c r="U34" s="26"/>
      <c r="V34" s="31"/>
    </row>
    <row r="35" spans="1:22" x14ac:dyDescent="0.25">
      <c r="A35" s="90">
        <f t="shared" ref="A35:A43" si="7">+A34+1</f>
        <v>27</v>
      </c>
      <c r="B35" s="24" t="s">
        <v>9</v>
      </c>
      <c r="C35" s="25">
        <f t="shared" si="3"/>
        <v>0</v>
      </c>
      <c r="D35" s="26">
        <f t="shared" si="3"/>
        <v>0</v>
      </c>
      <c r="E35" s="26">
        <f t="shared" si="3"/>
        <v>0</v>
      </c>
      <c r="F35" s="27"/>
      <c r="G35" s="28">
        <f t="shared" si="4"/>
        <v>0</v>
      </c>
      <c r="H35" s="26"/>
      <c r="I35" s="26"/>
      <c r="J35" s="31"/>
      <c r="K35" s="25">
        <f t="shared" si="5"/>
        <v>0</v>
      </c>
      <c r="L35" s="26"/>
      <c r="M35" s="26"/>
      <c r="N35" s="30"/>
      <c r="O35" s="28"/>
      <c r="P35" s="26"/>
      <c r="Q35" s="26"/>
      <c r="R35" s="29"/>
      <c r="S35" s="28">
        <f t="shared" si="6"/>
        <v>0</v>
      </c>
      <c r="T35" s="26"/>
      <c r="U35" s="26"/>
      <c r="V35" s="29"/>
    </row>
    <row r="36" spans="1:22" x14ac:dyDescent="0.25">
      <c r="A36" s="90">
        <f t="shared" si="7"/>
        <v>28</v>
      </c>
      <c r="B36" s="24" t="s">
        <v>10</v>
      </c>
      <c r="C36" s="25">
        <f t="shared" si="3"/>
        <v>0</v>
      </c>
      <c r="D36" s="26">
        <f t="shared" si="3"/>
        <v>0</v>
      </c>
      <c r="E36" s="26">
        <f t="shared" si="3"/>
        <v>0</v>
      </c>
      <c r="F36" s="27"/>
      <c r="G36" s="28">
        <f t="shared" si="4"/>
        <v>0</v>
      </c>
      <c r="H36" s="26"/>
      <c r="I36" s="26"/>
      <c r="J36" s="31"/>
      <c r="K36" s="25">
        <f t="shared" si="5"/>
        <v>0</v>
      </c>
      <c r="L36" s="26"/>
      <c r="M36" s="26"/>
      <c r="N36" s="30"/>
      <c r="O36" s="28"/>
      <c r="P36" s="26"/>
      <c r="Q36" s="26"/>
      <c r="R36" s="29"/>
      <c r="S36" s="28">
        <f t="shared" si="6"/>
        <v>0</v>
      </c>
      <c r="T36" s="26"/>
      <c r="U36" s="26"/>
      <c r="V36" s="31"/>
    </row>
    <row r="37" spans="1:22" x14ac:dyDescent="0.25">
      <c r="A37" s="90">
        <f t="shared" si="7"/>
        <v>29</v>
      </c>
      <c r="B37" s="24" t="s">
        <v>11</v>
      </c>
      <c r="C37" s="25">
        <f t="shared" si="3"/>
        <v>0</v>
      </c>
      <c r="D37" s="26">
        <f t="shared" si="3"/>
        <v>0</v>
      </c>
      <c r="E37" s="26">
        <f t="shared" si="3"/>
        <v>0</v>
      </c>
      <c r="F37" s="27"/>
      <c r="G37" s="28">
        <f t="shared" si="4"/>
        <v>0</v>
      </c>
      <c r="H37" s="26"/>
      <c r="I37" s="26"/>
      <c r="J37" s="31"/>
      <c r="K37" s="25">
        <f t="shared" si="5"/>
        <v>0</v>
      </c>
      <c r="L37" s="26"/>
      <c r="M37" s="26"/>
      <c r="N37" s="30"/>
      <c r="O37" s="28"/>
      <c r="P37" s="26"/>
      <c r="Q37" s="26"/>
      <c r="R37" s="29"/>
      <c r="S37" s="28">
        <f t="shared" si="6"/>
        <v>0</v>
      </c>
      <c r="T37" s="26"/>
      <c r="U37" s="26"/>
      <c r="V37" s="31"/>
    </row>
    <row r="38" spans="1:22" x14ac:dyDescent="0.25">
      <c r="A38" s="90">
        <f t="shared" si="7"/>
        <v>30</v>
      </c>
      <c r="B38" s="24" t="s">
        <v>12</v>
      </c>
      <c r="C38" s="25">
        <f t="shared" si="3"/>
        <v>0</v>
      </c>
      <c r="D38" s="26">
        <f t="shared" si="3"/>
        <v>0</v>
      </c>
      <c r="E38" s="26">
        <f t="shared" si="3"/>
        <v>0</v>
      </c>
      <c r="F38" s="27"/>
      <c r="G38" s="28">
        <f t="shared" si="4"/>
        <v>0</v>
      </c>
      <c r="H38" s="26"/>
      <c r="I38" s="26"/>
      <c r="J38" s="31"/>
      <c r="K38" s="25">
        <f t="shared" si="5"/>
        <v>0</v>
      </c>
      <c r="L38" s="26"/>
      <c r="M38" s="26"/>
      <c r="N38" s="30"/>
      <c r="O38" s="28"/>
      <c r="P38" s="26"/>
      <c r="Q38" s="26"/>
      <c r="R38" s="29"/>
      <c r="S38" s="28">
        <f t="shared" si="6"/>
        <v>0</v>
      </c>
      <c r="T38" s="26"/>
      <c r="U38" s="26"/>
      <c r="V38" s="31"/>
    </row>
    <row r="39" spans="1:22" x14ac:dyDescent="0.25">
      <c r="A39" s="90">
        <f t="shared" si="7"/>
        <v>31</v>
      </c>
      <c r="B39" s="24" t="s">
        <v>13</v>
      </c>
      <c r="C39" s="25">
        <f t="shared" si="3"/>
        <v>0</v>
      </c>
      <c r="D39" s="26">
        <f t="shared" si="3"/>
        <v>0</v>
      </c>
      <c r="E39" s="26">
        <f t="shared" si="3"/>
        <v>0</v>
      </c>
      <c r="F39" s="27"/>
      <c r="G39" s="28">
        <f t="shared" si="4"/>
        <v>0</v>
      </c>
      <c r="H39" s="26"/>
      <c r="I39" s="26"/>
      <c r="J39" s="29"/>
      <c r="K39" s="25">
        <f t="shared" si="5"/>
        <v>0</v>
      </c>
      <c r="L39" s="26"/>
      <c r="M39" s="26"/>
      <c r="N39" s="30"/>
      <c r="O39" s="28"/>
      <c r="P39" s="26"/>
      <c r="Q39" s="26"/>
      <c r="R39" s="29"/>
      <c r="S39" s="28">
        <f t="shared" si="6"/>
        <v>0</v>
      </c>
      <c r="T39" s="26"/>
      <c r="U39" s="26"/>
      <c r="V39" s="31"/>
    </row>
    <row r="40" spans="1:22" x14ac:dyDescent="0.25">
      <c r="A40" s="90">
        <f t="shared" si="7"/>
        <v>32</v>
      </c>
      <c r="B40" s="24" t="s">
        <v>14</v>
      </c>
      <c r="C40" s="25">
        <f t="shared" si="3"/>
        <v>0</v>
      </c>
      <c r="D40" s="26">
        <f t="shared" si="3"/>
        <v>0</v>
      </c>
      <c r="E40" s="26">
        <f t="shared" si="3"/>
        <v>0</v>
      </c>
      <c r="F40" s="27"/>
      <c r="G40" s="28">
        <f t="shared" si="4"/>
        <v>0</v>
      </c>
      <c r="H40" s="26"/>
      <c r="I40" s="26"/>
      <c r="J40" s="31"/>
      <c r="K40" s="25">
        <f t="shared" si="5"/>
        <v>0</v>
      </c>
      <c r="L40" s="26"/>
      <c r="M40" s="26"/>
      <c r="N40" s="30"/>
      <c r="O40" s="28"/>
      <c r="P40" s="26"/>
      <c r="Q40" s="26"/>
      <c r="R40" s="29"/>
      <c r="S40" s="28">
        <f t="shared" si="6"/>
        <v>0</v>
      </c>
      <c r="T40" s="26"/>
      <c r="U40" s="26"/>
      <c r="V40" s="31"/>
    </row>
    <row r="41" spans="1:22" x14ac:dyDescent="0.25">
      <c r="A41" s="90">
        <f t="shared" si="7"/>
        <v>33</v>
      </c>
      <c r="B41" s="24" t="s">
        <v>15</v>
      </c>
      <c r="C41" s="25">
        <f t="shared" si="3"/>
        <v>0</v>
      </c>
      <c r="D41" s="26">
        <f t="shared" si="3"/>
        <v>0</v>
      </c>
      <c r="E41" s="26">
        <f t="shared" si="3"/>
        <v>0</v>
      </c>
      <c r="F41" s="27"/>
      <c r="G41" s="28">
        <f t="shared" si="4"/>
        <v>0</v>
      </c>
      <c r="H41" s="26"/>
      <c r="I41" s="26"/>
      <c r="J41" s="31"/>
      <c r="K41" s="25">
        <f t="shared" si="5"/>
        <v>0</v>
      </c>
      <c r="L41" s="26"/>
      <c r="M41" s="26"/>
      <c r="N41" s="30"/>
      <c r="O41" s="28"/>
      <c r="P41" s="26"/>
      <c r="Q41" s="26"/>
      <c r="R41" s="29"/>
      <c r="S41" s="28">
        <f t="shared" si="6"/>
        <v>0</v>
      </c>
      <c r="T41" s="26"/>
      <c r="U41" s="26"/>
      <c r="V41" s="31"/>
    </row>
    <row r="42" spans="1:22" x14ac:dyDescent="0.25">
      <c r="A42" s="90">
        <f t="shared" si="7"/>
        <v>34</v>
      </c>
      <c r="B42" s="24" t="s">
        <v>30</v>
      </c>
      <c r="C42" s="25">
        <f t="shared" si="3"/>
        <v>0</v>
      </c>
      <c r="D42" s="26">
        <f t="shared" si="3"/>
        <v>0</v>
      </c>
      <c r="E42" s="26">
        <f t="shared" si="3"/>
        <v>0</v>
      </c>
      <c r="F42" s="27"/>
      <c r="G42" s="28">
        <f t="shared" si="4"/>
        <v>0</v>
      </c>
      <c r="H42" s="26"/>
      <c r="I42" s="26"/>
      <c r="J42" s="29"/>
      <c r="K42" s="25">
        <f t="shared" si="5"/>
        <v>0</v>
      </c>
      <c r="L42" s="26"/>
      <c r="M42" s="26"/>
      <c r="N42" s="30"/>
      <c r="O42" s="28"/>
      <c r="P42" s="26"/>
      <c r="Q42" s="26"/>
      <c r="R42" s="29"/>
      <c r="S42" s="28">
        <f t="shared" si="6"/>
        <v>0</v>
      </c>
      <c r="T42" s="26"/>
      <c r="U42" s="26"/>
      <c r="V42" s="31"/>
    </row>
    <row r="43" spans="1:22" ht="13.8" thickBot="1" x14ac:dyDescent="0.3">
      <c r="A43" s="105">
        <f t="shared" si="7"/>
        <v>35</v>
      </c>
      <c r="B43" s="54" t="s">
        <v>17</v>
      </c>
      <c r="C43" s="42">
        <f t="shared" si="3"/>
        <v>0</v>
      </c>
      <c r="D43" s="43">
        <f t="shared" si="3"/>
        <v>0</v>
      </c>
      <c r="E43" s="43">
        <f t="shared" si="3"/>
        <v>0</v>
      </c>
      <c r="F43" s="44"/>
      <c r="G43" s="56">
        <f t="shared" si="4"/>
        <v>0</v>
      </c>
      <c r="H43" s="55"/>
      <c r="I43" s="55"/>
      <c r="J43" s="57"/>
      <c r="K43" s="42">
        <f t="shared" si="5"/>
        <v>0</v>
      </c>
      <c r="L43" s="43"/>
      <c r="M43" s="43"/>
      <c r="N43" s="47"/>
      <c r="O43" s="56"/>
      <c r="P43" s="55"/>
      <c r="Q43" s="55"/>
      <c r="R43" s="58"/>
      <c r="S43" s="56">
        <f t="shared" si="6"/>
        <v>0</v>
      </c>
      <c r="T43" s="55"/>
      <c r="U43" s="55"/>
      <c r="V43" s="57"/>
    </row>
    <row r="44" spans="1:22" ht="28.2" thickBot="1" x14ac:dyDescent="0.3">
      <c r="A44" s="70">
        <v>36</v>
      </c>
      <c r="B44" s="71" t="s">
        <v>138</v>
      </c>
      <c r="C44" s="72">
        <f t="shared" si="3"/>
        <v>12628.068999999998</v>
      </c>
      <c r="D44" s="59">
        <f t="shared" si="3"/>
        <v>12616.249999999998</v>
      </c>
      <c r="E44" s="59">
        <f t="shared" si="3"/>
        <v>8198.4619999999977</v>
      </c>
      <c r="F44" s="64">
        <f>J44+N44+R44+V44</f>
        <v>11.819000000000001</v>
      </c>
      <c r="G44" s="73">
        <f>G45+SUM(G55:G85)+SUM(G86:G98)-G90</f>
        <v>5756.8810000000003</v>
      </c>
      <c r="H44" s="59">
        <f>H45+SUM(H55:H85)+SUM(H86:H98)-H90</f>
        <v>5747.0620000000008</v>
      </c>
      <c r="I44" s="59">
        <f>I45+SUM(I55:I85)+SUM(I86:I98)-I90</f>
        <v>3573.1329999999994</v>
      </c>
      <c r="J44" s="59">
        <f>J45+SUM(J55:J85)+SUM(J86:J98)</f>
        <v>9.8190000000000008</v>
      </c>
      <c r="K44" s="63">
        <f>K45+SUM(K55:K98)</f>
        <v>239.86199999999997</v>
      </c>
      <c r="L44" s="59">
        <f>L45+SUM(L55:L98)</f>
        <v>239.86199999999997</v>
      </c>
      <c r="M44" s="59">
        <f>M45+SUM(M55:M98)</f>
        <v>82.593000000000004</v>
      </c>
      <c r="N44" s="106"/>
      <c r="O44" s="107">
        <f>O45+SUM(O55:O98)</f>
        <v>6048.3999999999978</v>
      </c>
      <c r="P44" s="51">
        <f>P45+SUM(P55:P98)</f>
        <v>6048.3999999999978</v>
      </c>
      <c r="Q44" s="51">
        <f>Q45+SUM(Q55:Q98)</f>
        <v>4518.9329999999982</v>
      </c>
      <c r="R44" s="64"/>
      <c r="S44" s="63">
        <f>S45+SUM(S55:S98)</f>
        <v>582.92600000000004</v>
      </c>
      <c r="T44" s="59">
        <f>SUM(T55:T98)</f>
        <v>580.92600000000004</v>
      </c>
      <c r="U44" s="59">
        <f>SUM(U55:U98)</f>
        <v>23.803000000000004</v>
      </c>
      <c r="V44" s="64">
        <f>SUM(V55:V98)</f>
        <v>2</v>
      </c>
    </row>
    <row r="45" spans="1:22" x14ac:dyDescent="0.25">
      <c r="A45" s="75">
        <f>+A44+1</f>
        <v>37</v>
      </c>
      <c r="B45" s="89" t="s">
        <v>139</v>
      </c>
      <c r="C45" s="84">
        <f t="shared" si="3"/>
        <v>287.67100000000005</v>
      </c>
      <c r="D45" s="82">
        <f t="shared" si="3"/>
        <v>287.67100000000005</v>
      </c>
      <c r="E45" s="82">
        <f t="shared" si="3"/>
        <v>134.84699999999998</v>
      </c>
      <c r="F45" s="108"/>
      <c r="G45" s="109">
        <f>H45+J45</f>
        <v>169.44400000000002</v>
      </c>
      <c r="H45" s="110">
        <f>SUM(H46:H54)</f>
        <v>169.44400000000002</v>
      </c>
      <c r="I45" s="110">
        <f>SUM(I46:I53)</f>
        <v>123.249</v>
      </c>
      <c r="J45" s="111"/>
      <c r="K45" s="84">
        <f>+L45</f>
        <v>103.062</v>
      </c>
      <c r="L45" s="82">
        <f>SUM(L46:L54)</f>
        <v>103.062</v>
      </c>
      <c r="M45" s="82"/>
      <c r="N45" s="112"/>
      <c r="O45" s="109">
        <f>P45+R45</f>
        <v>15.164999999999999</v>
      </c>
      <c r="P45" s="110">
        <f>SUM(P46:P53)</f>
        <v>15.164999999999999</v>
      </c>
      <c r="Q45" s="113">
        <f>SUM(Q46:Q53)</f>
        <v>11.597999999999999</v>
      </c>
      <c r="R45" s="114"/>
      <c r="S45" s="115"/>
      <c r="T45" s="116"/>
      <c r="U45" s="116"/>
      <c r="V45" s="112"/>
    </row>
    <row r="46" spans="1:22" x14ac:dyDescent="0.25">
      <c r="A46" s="90">
        <v>38</v>
      </c>
      <c r="B46" s="39" t="s">
        <v>140</v>
      </c>
      <c r="C46" s="19">
        <f>D46+F46</f>
        <v>9</v>
      </c>
      <c r="D46" s="93">
        <f>G46+K46+O46+S46</f>
        <v>9</v>
      </c>
      <c r="E46" s="93">
        <f>I46+M46+Q46+U46</f>
        <v>6.8979999999999997</v>
      </c>
      <c r="F46" s="94"/>
      <c r="G46" s="95"/>
      <c r="H46" s="93"/>
      <c r="I46" s="93"/>
      <c r="J46" s="97"/>
      <c r="K46" s="95"/>
      <c r="L46" s="93"/>
      <c r="M46" s="93"/>
      <c r="N46" s="35"/>
      <c r="O46" s="19">
        <f>P46+R46</f>
        <v>9</v>
      </c>
      <c r="P46" s="93">
        <v>9</v>
      </c>
      <c r="Q46" s="93">
        <v>6.8979999999999997</v>
      </c>
      <c r="R46" s="97"/>
      <c r="S46" s="99"/>
      <c r="T46" s="93"/>
      <c r="U46" s="93"/>
      <c r="V46" s="117"/>
    </row>
    <row r="47" spans="1:22" x14ac:dyDescent="0.25">
      <c r="A47" s="90">
        <v>39</v>
      </c>
      <c r="B47" s="39" t="s">
        <v>141</v>
      </c>
      <c r="C47" s="19">
        <f t="shared" si="3"/>
        <v>103.062</v>
      </c>
      <c r="D47" s="93">
        <f t="shared" si="3"/>
        <v>103.062</v>
      </c>
      <c r="E47" s="93"/>
      <c r="F47" s="94"/>
      <c r="G47" s="95"/>
      <c r="H47" s="93"/>
      <c r="I47" s="93"/>
      <c r="J47" s="92"/>
      <c r="K47" s="19">
        <f>+L47</f>
        <v>103.062</v>
      </c>
      <c r="L47" s="93">
        <v>103.062</v>
      </c>
      <c r="M47" s="93"/>
      <c r="N47" s="92"/>
      <c r="O47" s="19"/>
      <c r="P47" s="93"/>
      <c r="Q47" s="93"/>
      <c r="R47" s="92"/>
      <c r="S47" s="99"/>
      <c r="T47" s="93"/>
      <c r="U47" s="93"/>
      <c r="V47" s="92"/>
    </row>
    <row r="48" spans="1:22" x14ac:dyDescent="0.25">
      <c r="A48" s="90">
        <v>40</v>
      </c>
      <c r="B48" s="39" t="s">
        <v>142</v>
      </c>
      <c r="C48" s="19">
        <f t="shared" si="3"/>
        <v>0</v>
      </c>
      <c r="D48" s="93">
        <f t="shared" si="3"/>
        <v>0</v>
      </c>
      <c r="E48" s="93"/>
      <c r="F48" s="94"/>
      <c r="G48" s="95">
        <f t="shared" ref="G48:G54" si="8">H48+J48</f>
        <v>0</v>
      </c>
      <c r="H48" s="93"/>
      <c r="I48" s="93"/>
      <c r="J48" s="92"/>
      <c r="K48" s="28"/>
      <c r="L48" s="93"/>
      <c r="M48" s="93"/>
      <c r="N48" s="92"/>
      <c r="O48" s="19"/>
      <c r="P48" s="93"/>
      <c r="Q48" s="93"/>
      <c r="R48" s="92"/>
      <c r="S48" s="99"/>
      <c r="T48" s="93"/>
      <c r="U48" s="93"/>
      <c r="V48" s="92"/>
    </row>
    <row r="49" spans="1:22" x14ac:dyDescent="0.25">
      <c r="A49" s="90">
        <v>41</v>
      </c>
      <c r="B49" s="38" t="s">
        <v>143</v>
      </c>
      <c r="C49" s="19">
        <f t="shared" si="3"/>
        <v>0</v>
      </c>
      <c r="D49" s="93">
        <f t="shared" si="3"/>
        <v>0</v>
      </c>
      <c r="E49" s="93"/>
      <c r="F49" s="94"/>
      <c r="G49" s="95">
        <f t="shared" si="8"/>
        <v>0</v>
      </c>
      <c r="H49" s="93"/>
      <c r="I49" s="93"/>
      <c r="J49" s="92"/>
      <c r="K49" s="95"/>
      <c r="L49" s="93"/>
      <c r="M49" s="93"/>
      <c r="N49" s="92"/>
      <c r="O49" s="19"/>
      <c r="P49" s="93"/>
      <c r="Q49" s="93"/>
      <c r="R49" s="92"/>
      <c r="S49" s="99"/>
      <c r="T49" s="93"/>
      <c r="U49" s="93"/>
      <c r="V49" s="92"/>
    </row>
    <row r="50" spans="1:22" x14ac:dyDescent="0.25">
      <c r="A50" s="90">
        <f>+A49+1</f>
        <v>42</v>
      </c>
      <c r="B50" s="118" t="s">
        <v>144</v>
      </c>
      <c r="C50" s="19">
        <f t="shared" si="3"/>
        <v>0</v>
      </c>
      <c r="D50" s="93">
        <f t="shared" si="3"/>
        <v>0</v>
      </c>
      <c r="E50" s="93"/>
      <c r="F50" s="94"/>
      <c r="G50" s="95">
        <f t="shared" si="8"/>
        <v>0</v>
      </c>
      <c r="H50" s="93"/>
      <c r="I50" s="93"/>
      <c r="J50" s="92"/>
      <c r="K50" s="95"/>
      <c r="L50" s="93"/>
      <c r="M50" s="93"/>
      <c r="N50" s="92"/>
      <c r="O50" s="28"/>
      <c r="P50" s="93"/>
      <c r="Q50" s="93"/>
      <c r="R50" s="92"/>
      <c r="S50" s="99"/>
      <c r="T50" s="93"/>
      <c r="U50" s="93"/>
      <c r="V50" s="92"/>
    </row>
    <row r="51" spans="1:22" x14ac:dyDescent="0.25">
      <c r="A51" s="90">
        <v>43</v>
      </c>
      <c r="B51" s="39" t="s">
        <v>145</v>
      </c>
      <c r="C51" s="19">
        <f t="shared" si="3"/>
        <v>0</v>
      </c>
      <c r="D51" s="93">
        <f t="shared" si="3"/>
        <v>0</v>
      </c>
      <c r="E51" s="93"/>
      <c r="F51" s="94"/>
      <c r="G51" s="95">
        <f t="shared" si="8"/>
        <v>0</v>
      </c>
      <c r="H51" s="93"/>
      <c r="I51" s="93"/>
      <c r="J51" s="92"/>
      <c r="K51" s="95"/>
      <c r="L51" s="93"/>
      <c r="M51" s="93"/>
      <c r="N51" s="92"/>
      <c r="O51" s="28"/>
      <c r="P51" s="93"/>
      <c r="Q51" s="93"/>
      <c r="R51" s="92"/>
      <c r="S51" s="99"/>
      <c r="T51" s="93"/>
      <c r="U51" s="93"/>
      <c r="V51" s="92"/>
    </row>
    <row r="52" spans="1:22" x14ac:dyDescent="0.25">
      <c r="A52" s="90">
        <v>44</v>
      </c>
      <c r="B52" s="39" t="s">
        <v>146</v>
      </c>
      <c r="C52" s="19">
        <f t="shared" si="3"/>
        <v>155.13</v>
      </c>
      <c r="D52" s="93">
        <f t="shared" si="3"/>
        <v>155.13</v>
      </c>
      <c r="E52" s="22">
        <f>I52+M52+Q52+U52</f>
        <v>114.852</v>
      </c>
      <c r="F52" s="27"/>
      <c r="G52" s="95">
        <f t="shared" si="8"/>
        <v>148.965</v>
      </c>
      <c r="H52" s="93">
        <v>148.965</v>
      </c>
      <c r="I52" s="93">
        <v>110.152</v>
      </c>
      <c r="J52" s="92"/>
      <c r="K52" s="95"/>
      <c r="L52" s="93"/>
      <c r="M52" s="93"/>
      <c r="N52" s="92"/>
      <c r="O52" s="19">
        <f>P52+R52</f>
        <v>6.165</v>
      </c>
      <c r="P52" s="93">
        <v>6.165</v>
      </c>
      <c r="Q52" s="93">
        <v>4.7</v>
      </c>
      <c r="R52" s="92"/>
      <c r="S52" s="99"/>
      <c r="T52" s="93"/>
      <c r="U52" s="93"/>
      <c r="V52" s="92"/>
    </row>
    <row r="53" spans="1:22" x14ac:dyDescent="0.25">
      <c r="A53" s="90">
        <v>45</v>
      </c>
      <c r="B53" s="39" t="s">
        <v>147</v>
      </c>
      <c r="C53" s="19">
        <f t="shared" si="3"/>
        <v>20.478999999999999</v>
      </c>
      <c r="D53" s="93">
        <f t="shared" si="3"/>
        <v>20.478999999999999</v>
      </c>
      <c r="E53" s="22">
        <f>I53+M53+Q53+U53</f>
        <v>13.097</v>
      </c>
      <c r="F53" s="27"/>
      <c r="G53" s="95">
        <f t="shared" si="8"/>
        <v>20.478999999999999</v>
      </c>
      <c r="H53" s="93">
        <v>20.478999999999999</v>
      </c>
      <c r="I53" s="93">
        <v>13.097</v>
      </c>
      <c r="J53" s="92"/>
      <c r="K53" s="95"/>
      <c r="L53" s="93"/>
      <c r="M53" s="93"/>
      <c r="N53" s="92"/>
      <c r="O53" s="28"/>
      <c r="P53" s="93"/>
      <c r="Q53" s="93"/>
      <c r="R53" s="92"/>
      <c r="S53" s="99"/>
      <c r="T53" s="93"/>
      <c r="U53" s="93"/>
      <c r="V53" s="92"/>
    </row>
    <row r="54" spans="1:22" ht="26.4" x14ac:dyDescent="0.25">
      <c r="A54" s="90">
        <v>46</v>
      </c>
      <c r="B54" s="103" t="s">
        <v>148</v>
      </c>
      <c r="C54" s="19">
        <f t="shared" si="3"/>
        <v>0</v>
      </c>
      <c r="D54" s="93">
        <f t="shared" si="3"/>
        <v>0</v>
      </c>
      <c r="E54" s="26"/>
      <c r="F54" s="27"/>
      <c r="G54" s="95">
        <f t="shared" si="8"/>
        <v>0</v>
      </c>
      <c r="H54" s="93"/>
      <c r="I54" s="93"/>
      <c r="J54" s="92"/>
      <c r="K54" s="95"/>
      <c r="L54" s="93"/>
      <c r="M54" s="93"/>
      <c r="N54" s="92"/>
      <c r="O54" s="28"/>
      <c r="P54" s="93"/>
      <c r="Q54" s="93"/>
      <c r="R54" s="92"/>
      <c r="S54" s="99"/>
      <c r="T54" s="93"/>
      <c r="U54" s="93"/>
      <c r="V54" s="92"/>
    </row>
    <row r="55" spans="1:22" x14ac:dyDescent="0.25">
      <c r="A55" s="90">
        <v>47</v>
      </c>
      <c r="B55" s="24" t="s">
        <v>31</v>
      </c>
      <c r="C55" s="28">
        <f t="shared" ref="C55:E60" si="9">+G55+K55+O55+S55</f>
        <v>365.226</v>
      </c>
      <c r="D55" s="26">
        <f t="shared" si="9"/>
        <v>365.226</v>
      </c>
      <c r="E55" s="26">
        <f t="shared" si="9"/>
        <v>238.83999999999997</v>
      </c>
      <c r="F55" s="27"/>
      <c r="G55" s="28">
        <f t="shared" ref="G55:G60" si="10">+H55</f>
        <v>234.202</v>
      </c>
      <c r="H55" s="26">
        <v>234.202</v>
      </c>
      <c r="I55" s="32">
        <v>159.52799999999999</v>
      </c>
      <c r="J55" s="92"/>
      <c r="K55" s="95"/>
      <c r="L55" s="93"/>
      <c r="M55" s="93"/>
      <c r="N55" s="92"/>
      <c r="O55" s="28">
        <f t="shared" ref="O55:O89" si="11">+P55</f>
        <v>107.324</v>
      </c>
      <c r="P55" s="26">
        <v>107.324</v>
      </c>
      <c r="Q55" s="26">
        <v>79.311999999999998</v>
      </c>
      <c r="R55" s="29"/>
      <c r="S55" s="25">
        <f t="shared" ref="S55:S80" si="12">+T55</f>
        <v>23.7</v>
      </c>
      <c r="T55" s="26">
        <v>23.7</v>
      </c>
      <c r="U55" s="26"/>
      <c r="V55" s="29"/>
    </row>
    <row r="56" spans="1:22" x14ac:dyDescent="0.25">
      <c r="A56" s="90">
        <f t="shared" ref="A56:A62" si="13">+A55+1</f>
        <v>48</v>
      </c>
      <c r="B56" s="24" t="s">
        <v>32</v>
      </c>
      <c r="C56" s="28">
        <f t="shared" si="9"/>
        <v>615.23500000000013</v>
      </c>
      <c r="D56" s="26">
        <f t="shared" si="9"/>
        <v>615.23500000000013</v>
      </c>
      <c r="E56" s="26">
        <f t="shared" si="9"/>
        <v>395.31299999999999</v>
      </c>
      <c r="F56" s="27"/>
      <c r="G56" s="28">
        <f t="shared" si="10"/>
        <v>410.77100000000002</v>
      </c>
      <c r="H56" s="26">
        <v>410.77100000000002</v>
      </c>
      <c r="I56" s="32">
        <v>281.18</v>
      </c>
      <c r="J56" s="92"/>
      <c r="K56" s="95"/>
      <c r="L56" s="93"/>
      <c r="M56" s="93"/>
      <c r="N56" s="92"/>
      <c r="O56" s="28">
        <f t="shared" si="11"/>
        <v>154.524</v>
      </c>
      <c r="P56" s="26">
        <v>154.524</v>
      </c>
      <c r="Q56" s="26">
        <v>114.133</v>
      </c>
      <c r="R56" s="29"/>
      <c r="S56" s="25">
        <f t="shared" si="12"/>
        <v>49.94</v>
      </c>
      <c r="T56" s="26">
        <v>49.94</v>
      </c>
      <c r="U56" s="26"/>
      <c r="V56" s="29"/>
    </row>
    <row r="57" spans="1:22" x14ac:dyDescent="0.25">
      <c r="A57" s="90">
        <f t="shared" si="13"/>
        <v>49</v>
      </c>
      <c r="B57" s="24" t="s">
        <v>18</v>
      </c>
      <c r="C57" s="28">
        <f t="shared" si="9"/>
        <v>250.35600000000002</v>
      </c>
      <c r="D57" s="26">
        <f t="shared" si="9"/>
        <v>250.35600000000002</v>
      </c>
      <c r="E57" s="26">
        <f t="shared" si="9"/>
        <v>149.86500000000001</v>
      </c>
      <c r="F57" s="27"/>
      <c r="G57" s="28">
        <f t="shared" si="10"/>
        <v>161.22800000000001</v>
      </c>
      <c r="H57" s="26">
        <v>161.22800000000001</v>
      </c>
      <c r="I57" s="32">
        <v>92.748000000000005</v>
      </c>
      <c r="J57" s="92"/>
      <c r="K57" s="95"/>
      <c r="L57" s="93"/>
      <c r="M57" s="93"/>
      <c r="N57" s="92"/>
      <c r="O57" s="28">
        <f t="shared" si="11"/>
        <v>77.254000000000005</v>
      </c>
      <c r="P57" s="26">
        <v>77.254000000000005</v>
      </c>
      <c r="Q57" s="26">
        <v>57.116999999999997</v>
      </c>
      <c r="R57" s="29"/>
      <c r="S57" s="25">
        <f t="shared" si="12"/>
        <v>11.874000000000001</v>
      </c>
      <c r="T57" s="26">
        <v>11.874000000000001</v>
      </c>
      <c r="U57" s="26"/>
      <c r="V57" s="29"/>
    </row>
    <row r="58" spans="1:22" x14ac:dyDescent="0.25">
      <c r="A58" s="90">
        <f t="shared" si="13"/>
        <v>50</v>
      </c>
      <c r="B58" s="24" t="s">
        <v>98</v>
      </c>
      <c r="C58" s="28">
        <f t="shared" si="9"/>
        <v>507.96699999999998</v>
      </c>
      <c r="D58" s="26">
        <f t="shared" si="9"/>
        <v>507.96699999999998</v>
      </c>
      <c r="E58" s="26">
        <f t="shared" si="9"/>
        <v>311.05700000000002</v>
      </c>
      <c r="F58" s="27"/>
      <c r="G58" s="28">
        <f t="shared" si="10"/>
        <v>251.68199999999999</v>
      </c>
      <c r="H58" s="26">
        <v>251.68199999999999</v>
      </c>
      <c r="I58" s="26">
        <v>160.03700000000001</v>
      </c>
      <c r="J58" s="92"/>
      <c r="K58" s="95"/>
      <c r="L58" s="93"/>
      <c r="M58" s="93"/>
      <c r="N58" s="92"/>
      <c r="O58" s="28">
        <f t="shared" si="11"/>
        <v>204.285</v>
      </c>
      <c r="P58" s="26">
        <v>204.285</v>
      </c>
      <c r="Q58" s="26">
        <v>151.02000000000001</v>
      </c>
      <c r="R58" s="29"/>
      <c r="S58" s="25">
        <f t="shared" si="12"/>
        <v>52</v>
      </c>
      <c r="T58" s="26">
        <v>52</v>
      </c>
      <c r="U58" s="26"/>
      <c r="V58" s="29"/>
    </row>
    <row r="59" spans="1:22" x14ac:dyDescent="0.25">
      <c r="A59" s="90">
        <f t="shared" si="13"/>
        <v>51</v>
      </c>
      <c r="B59" s="24" t="s">
        <v>99</v>
      </c>
      <c r="C59" s="28">
        <f t="shared" si="9"/>
        <v>187.17400000000001</v>
      </c>
      <c r="D59" s="26">
        <f t="shared" si="9"/>
        <v>187.17400000000001</v>
      </c>
      <c r="E59" s="26">
        <f t="shared" si="9"/>
        <v>118.002</v>
      </c>
      <c r="F59" s="27"/>
      <c r="G59" s="28">
        <f t="shared" si="10"/>
        <v>125.989</v>
      </c>
      <c r="H59" s="26">
        <v>125.989</v>
      </c>
      <c r="I59" s="26">
        <v>80.013999999999996</v>
      </c>
      <c r="J59" s="92"/>
      <c r="K59" s="95"/>
      <c r="L59" s="93"/>
      <c r="M59" s="93"/>
      <c r="N59" s="92"/>
      <c r="O59" s="28">
        <f t="shared" si="11"/>
        <v>51.384999999999998</v>
      </c>
      <c r="P59" s="26">
        <v>51.384999999999998</v>
      </c>
      <c r="Q59" s="26">
        <v>37.988</v>
      </c>
      <c r="R59" s="29"/>
      <c r="S59" s="25">
        <f t="shared" si="12"/>
        <v>9.8000000000000007</v>
      </c>
      <c r="T59" s="26">
        <v>9.8000000000000007</v>
      </c>
      <c r="U59" s="26"/>
      <c r="V59" s="29"/>
    </row>
    <row r="60" spans="1:22" x14ac:dyDescent="0.25">
      <c r="A60" s="90">
        <f t="shared" si="13"/>
        <v>52</v>
      </c>
      <c r="B60" s="24" t="s">
        <v>100</v>
      </c>
      <c r="C60" s="28">
        <f t="shared" si="9"/>
        <v>217.50700000000001</v>
      </c>
      <c r="D60" s="26">
        <f t="shared" si="9"/>
        <v>217.50700000000001</v>
      </c>
      <c r="E60" s="26">
        <f t="shared" si="9"/>
        <v>153.99099999999999</v>
      </c>
      <c r="F60" s="27"/>
      <c r="G60" s="28">
        <f t="shared" si="10"/>
        <v>105.001</v>
      </c>
      <c r="H60" s="26">
        <v>105.001</v>
      </c>
      <c r="I60" s="26">
        <v>76.888999999999996</v>
      </c>
      <c r="J60" s="92"/>
      <c r="K60" s="95"/>
      <c r="L60" s="93"/>
      <c r="M60" s="93"/>
      <c r="N60" s="92"/>
      <c r="O60" s="28">
        <f t="shared" si="11"/>
        <v>103.206</v>
      </c>
      <c r="P60" s="26">
        <v>103.206</v>
      </c>
      <c r="Q60" s="26">
        <v>77.102000000000004</v>
      </c>
      <c r="R60" s="29"/>
      <c r="S60" s="25">
        <f t="shared" si="12"/>
        <v>9.3000000000000007</v>
      </c>
      <c r="T60" s="26">
        <v>9.3000000000000007</v>
      </c>
      <c r="U60" s="26"/>
      <c r="V60" s="29"/>
    </row>
    <row r="61" spans="1:22" x14ac:dyDescent="0.25">
      <c r="A61" s="90">
        <f t="shared" si="13"/>
        <v>53</v>
      </c>
      <c r="B61" s="53" t="s">
        <v>101</v>
      </c>
      <c r="C61" s="28">
        <f t="shared" ref="C61:E62" si="14">G61+K61+O61+S61</f>
        <v>99.957999999999998</v>
      </c>
      <c r="D61" s="26">
        <f t="shared" si="14"/>
        <v>99.957999999999998</v>
      </c>
      <c r="E61" s="26">
        <f t="shared" si="14"/>
        <v>73.231000000000009</v>
      </c>
      <c r="F61" s="27"/>
      <c r="G61" s="28">
        <f>H61+J61</f>
        <v>12.282999999999999</v>
      </c>
      <c r="H61" s="26">
        <v>12.282999999999999</v>
      </c>
      <c r="I61" s="26">
        <v>8.3070000000000004</v>
      </c>
      <c r="J61" s="92"/>
      <c r="K61" s="95"/>
      <c r="L61" s="93"/>
      <c r="M61" s="93"/>
      <c r="N61" s="92"/>
      <c r="O61" s="28">
        <f t="shared" si="11"/>
        <v>87.674999999999997</v>
      </c>
      <c r="P61" s="26">
        <v>87.674999999999997</v>
      </c>
      <c r="Q61" s="26">
        <v>64.924000000000007</v>
      </c>
      <c r="R61" s="29"/>
      <c r="S61" s="25"/>
      <c r="T61" s="26"/>
      <c r="U61" s="26"/>
      <c r="V61" s="29"/>
    </row>
    <row r="62" spans="1:22" x14ac:dyDescent="0.25">
      <c r="A62" s="90">
        <f t="shared" si="13"/>
        <v>54</v>
      </c>
      <c r="B62" s="52" t="s">
        <v>149</v>
      </c>
      <c r="C62" s="28">
        <f t="shared" si="14"/>
        <v>77.878</v>
      </c>
      <c r="D62" s="26">
        <f t="shared" si="14"/>
        <v>77.878</v>
      </c>
      <c r="E62" s="26">
        <f t="shared" si="14"/>
        <v>56.347000000000001</v>
      </c>
      <c r="F62" s="27"/>
      <c r="G62" s="28">
        <f>H62+J62</f>
        <v>38.540999999999997</v>
      </c>
      <c r="H62" s="26">
        <v>38.540999999999997</v>
      </c>
      <c r="I62" s="26">
        <v>26.817</v>
      </c>
      <c r="J62" s="29"/>
      <c r="K62" s="28"/>
      <c r="L62" s="26"/>
      <c r="M62" s="26"/>
      <c r="N62" s="29"/>
      <c r="O62" s="28">
        <f t="shared" si="11"/>
        <v>39.337000000000003</v>
      </c>
      <c r="P62" s="26">
        <v>39.337000000000003</v>
      </c>
      <c r="Q62" s="26">
        <v>29.53</v>
      </c>
      <c r="R62" s="29"/>
      <c r="S62" s="25"/>
      <c r="T62" s="26"/>
      <c r="U62" s="26"/>
      <c r="V62" s="29"/>
    </row>
    <row r="63" spans="1:22" x14ac:dyDescent="0.25">
      <c r="A63" s="90">
        <v>55</v>
      </c>
      <c r="B63" s="24" t="s">
        <v>39</v>
      </c>
      <c r="C63" s="28">
        <f t="shared" ref="C63:F73" si="15">+G63+K63+O63+S63</f>
        <v>624.67700000000002</v>
      </c>
      <c r="D63" s="26">
        <f t="shared" si="15"/>
        <v>624.67700000000002</v>
      </c>
      <c r="E63" s="26">
        <f t="shared" si="15"/>
        <v>400.18200000000002</v>
      </c>
      <c r="F63" s="27"/>
      <c r="G63" s="28">
        <f>+H63+J63</f>
        <v>389.04599999999999</v>
      </c>
      <c r="H63" s="26">
        <v>389.04599999999999</v>
      </c>
      <c r="I63" s="26">
        <v>262.05900000000003</v>
      </c>
      <c r="J63" s="29"/>
      <c r="K63" s="95"/>
      <c r="L63" s="93"/>
      <c r="M63" s="93"/>
      <c r="N63" s="92"/>
      <c r="O63" s="28">
        <f t="shared" si="11"/>
        <v>186.53100000000001</v>
      </c>
      <c r="P63" s="26">
        <v>186.53100000000001</v>
      </c>
      <c r="Q63" s="26">
        <v>138.12299999999999</v>
      </c>
      <c r="R63" s="29"/>
      <c r="S63" s="25">
        <f t="shared" si="12"/>
        <v>49.1</v>
      </c>
      <c r="T63" s="26">
        <v>49.1</v>
      </c>
      <c r="U63" s="26"/>
      <c r="V63" s="29"/>
    </row>
    <row r="64" spans="1:22" x14ac:dyDescent="0.25">
      <c r="A64" s="90">
        <f>+A63+1</f>
        <v>56</v>
      </c>
      <c r="B64" s="24" t="s">
        <v>19</v>
      </c>
      <c r="C64" s="28">
        <f t="shared" si="15"/>
        <v>603.21199999999999</v>
      </c>
      <c r="D64" s="26">
        <f t="shared" si="15"/>
        <v>603.21199999999999</v>
      </c>
      <c r="E64" s="26">
        <f t="shared" si="15"/>
        <v>415.82900000000001</v>
      </c>
      <c r="F64" s="27"/>
      <c r="G64" s="28">
        <f t="shared" ref="G64:G71" si="16">+H64</f>
        <v>157.303</v>
      </c>
      <c r="H64" s="26">
        <v>157.303</v>
      </c>
      <c r="I64" s="26">
        <v>96.394000000000005</v>
      </c>
      <c r="J64" s="29"/>
      <c r="K64" s="28"/>
      <c r="L64" s="26"/>
      <c r="M64" s="26"/>
      <c r="N64" s="29"/>
      <c r="O64" s="28">
        <f t="shared" si="11"/>
        <v>429.40899999999999</v>
      </c>
      <c r="P64" s="26">
        <v>429.40899999999999</v>
      </c>
      <c r="Q64" s="26">
        <v>319.435</v>
      </c>
      <c r="R64" s="29"/>
      <c r="S64" s="25">
        <f>+T64+V64</f>
        <v>16.5</v>
      </c>
      <c r="T64" s="26">
        <v>16.5</v>
      </c>
      <c r="U64" s="26"/>
      <c r="V64" s="29"/>
    </row>
    <row r="65" spans="1:22" x14ac:dyDescent="0.25">
      <c r="A65" s="90">
        <f>+A64+1</f>
        <v>57</v>
      </c>
      <c r="B65" s="24" t="s">
        <v>102</v>
      </c>
      <c r="C65" s="28">
        <f t="shared" si="15"/>
        <v>111.27</v>
      </c>
      <c r="D65" s="26">
        <f t="shared" si="15"/>
        <v>111.27</v>
      </c>
      <c r="E65" s="26">
        <f t="shared" si="15"/>
        <v>76.388999999999996</v>
      </c>
      <c r="F65" s="27"/>
      <c r="G65" s="28">
        <f t="shared" si="16"/>
        <v>44.99</v>
      </c>
      <c r="H65" s="26">
        <v>44.99</v>
      </c>
      <c r="I65" s="26">
        <v>32.421999999999997</v>
      </c>
      <c r="J65" s="92"/>
      <c r="K65" s="28"/>
      <c r="L65" s="93"/>
      <c r="M65" s="93"/>
      <c r="N65" s="92"/>
      <c r="O65" s="28">
        <f t="shared" si="11"/>
        <v>58.98</v>
      </c>
      <c r="P65" s="26">
        <v>58.98</v>
      </c>
      <c r="Q65" s="26">
        <v>43.966999999999999</v>
      </c>
      <c r="R65" s="29"/>
      <c r="S65" s="25">
        <f t="shared" si="12"/>
        <v>7.3</v>
      </c>
      <c r="T65" s="26">
        <v>7.3</v>
      </c>
      <c r="U65" s="26"/>
      <c r="V65" s="29"/>
    </row>
    <row r="66" spans="1:22" x14ac:dyDescent="0.25">
      <c r="A66" s="90">
        <v>58</v>
      </c>
      <c r="B66" s="24" t="s">
        <v>33</v>
      </c>
      <c r="C66" s="28">
        <f t="shared" si="15"/>
        <v>269.07600000000002</v>
      </c>
      <c r="D66" s="26">
        <f t="shared" si="15"/>
        <v>269.07600000000002</v>
      </c>
      <c r="E66" s="26">
        <f t="shared" si="15"/>
        <v>176.86699999999999</v>
      </c>
      <c r="F66" s="27"/>
      <c r="G66" s="28">
        <f t="shared" si="16"/>
        <v>150.792</v>
      </c>
      <c r="H66" s="26">
        <v>150.792</v>
      </c>
      <c r="I66" s="26">
        <v>95.168999999999997</v>
      </c>
      <c r="J66" s="92"/>
      <c r="K66" s="95"/>
      <c r="L66" s="93"/>
      <c r="M66" s="93"/>
      <c r="N66" s="92"/>
      <c r="O66" s="28">
        <f t="shared" si="11"/>
        <v>108.28400000000001</v>
      </c>
      <c r="P66" s="26">
        <v>108.28400000000001</v>
      </c>
      <c r="Q66" s="26">
        <v>81.697999999999993</v>
      </c>
      <c r="R66" s="29"/>
      <c r="S66" s="25">
        <f t="shared" si="12"/>
        <v>10</v>
      </c>
      <c r="T66" s="26">
        <v>10</v>
      </c>
      <c r="U66" s="26"/>
      <c r="V66" s="29"/>
    </row>
    <row r="67" spans="1:22" x14ac:dyDescent="0.25">
      <c r="A67" s="90">
        <f>+A66+1</f>
        <v>59</v>
      </c>
      <c r="B67" s="24" t="s">
        <v>40</v>
      </c>
      <c r="C67" s="28">
        <f t="shared" si="15"/>
        <v>225.73699999999999</v>
      </c>
      <c r="D67" s="26">
        <f t="shared" si="15"/>
        <v>222.73699999999999</v>
      </c>
      <c r="E67" s="26">
        <f t="shared" si="15"/>
        <v>164.20500000000001</v>
      </c>
      <c r="F67" s="27">
        <f t="shared" si="15"/>
        <v>3</v>
      </c>
      <c r="G67" s="28">
        <f>+H67+J67</f>
        <v>32.887</v>
      </c>
      <c r="H67" s="26">
        <v>29.887</v>
      </c>
      <c r="I67" s="26">
        <v>21.202999999999999</v>
      </c>
      <c r="J67" s="29">
        <v>3</v>
      </c>
      <c r="K67" s="95"/>
      <c r="L67" s="93"/>
      <c r="M67" s="93"/>
      <c r="N67" s="92"/>
      <c r="O67" s="28">
        <f t="shared" si="11"/>
        <v>188.85</v>
      </c>
      <c r="P67" s="26">
        <v>188.85</v>
      </c>
      <c r="Q67" s="26">
        <v>141.00200000000001</v>
      </c>
      <c r="R67" s="29"/>
      <c r="S67" s="25">
        <f t="shared" si="12"/>
        <v>4</v>
      </c>
      <c r="T67" s="26">
        <v>4</v>
      </c>
      <c r="U67" s="26">
        <v>2</v>
      </c>
      <c r="V67" s="29"/>
    </row>
    <row r="68" spans="1:22" x14ac:dyDescent="0.25">
      <c r="A68" s="90">
        <v>60</v>
      </c>
      <c r="B68" s="24" t="s">
        <v>103</v>
      </c>
      <c r="C68" s="28">
        <f t="shared" si="15"/>
        <v>10.870999999999999</v>
      </c>
      <c r="D68" s="26">
        <f t="shared" si="15"/>
        <v>10.870999999999999</v>
      </c>
      <c r="E68" s="26">
        <f t="shared" si="15"/>
        <v>7.4240000000000004</v>
      </c>
      <c r="F68" s="27"/>
      <c r="G68" s="28"/>
      <c r="H68" s="26"/>
      <c r="I68" s="26"/>
      <c r="J68" s="92"/>
      <c r="K68" s="28">
        <f>+L68</f>
        <v>0.7</v>
      </c>
      <c r="L68" s="26">
        <v>0.7</v>
      </c>
      <c r="M68" s="93"/>
      <c r="N68" s="92"/>
      <c r="O68" s="28">
        <f t="shared" si="11"/>
        <v>10.170999999999999</v>
      </c>
      <c r="P68" s="26">
        <v>10.170999999999999</v>
      </c>
      <c r="Q68" s="26">
        <v>7.4240000000000004</v>
      </c>
      <c r="R68" s="29"/>
      <c r="S68" s="25"/>
      <c r="T68" s="26"/>
      <c r="U68" s="26"/>
      <c r="V68" s="29"/>
    </row>
    <row r="69" spans="1:22" x14ac:dyDescent="0.25">
      <c r="A69" s="90">
        <v>61</v>
      </c>
      <c r="B69" s="24" t="s">
        <v>104</v>
      </c>
      <c r="C69" s="28">
        <f t="shared" si="15"/>
        <v>330.24099999999999</v>
      </c>
      <c r="D69" s="26">
        <f t="shared" si="15"/>
        <v>330.24099999999999</v>
      </c>
      <c r="E69" s="26">
        <f t="shared" si="15"/>
        <v>215.035</v>
      </c>
      <c r="F69" s="27"/>
      <c r="G69" s="28">
        <f t="shared" si="16"/>
        <v>179.85300000000001</v>
      </c>
      <c r="H69" s="26">
        <v>179.85300000000001</v>
      </c>
      <c r="I69" s="26">
        <v>112.714</v>
      </c>
      <c r="J69" s="92"/>
      <c r="K69" s="95"/>
      <c r="L69" s="93"/>
      <c r="M69" s="93"/>
      <c r="N69" s="92"/>
      <c r="O69" s="28">
        <f t="shared" si="11"/>
        <v>135.88800000000001</v>
      </c>
      <c r="P69" s="26">
        <v>135.88800000000001</v>
      </c>
      <c r="Q69" s="26">
        <v>102.321</v>
      </c>
      <c r="R69" s="29"/>
      <c r="S69" s="25">
        <f t="shared" si="12"/>
        <v>14.5</v>
      </c>
      <c r="T69" s="26">
        <v>14.5</v>
      </c>
      <c r="U69" s="26"/>
      <c r="V69" s="29"/>
    </row>
    <row r="70" spans="1:22" x14ac:dyDescent="0.25">
      <c r="A70" s="90">
        <v>62</v>
      </c>
      <c r="B70" s="24" t="s">
        <v>20</v>
      </c>
      <c r="C70" s="28">
        <f t="shared" si="15"/>
        <v>1724.7089999999998</v>
      </c>
      <c r="D70" s="26">
        <f t="shared" si="15"/>
        <v>1723.7089999999998</v>
      </c>
      <c r="E70" s="26">
        <f t="shared" si="15"/>
        <v>1117.961</v>
      </c>
      <c r="F70" s="27">
        <f t="shared" si="15"/>
        <v>1</v>
      </c>
      <c r="G70" s="28">
        <f t="shared" si="16"/>
        <v>657.93399999999997</v>
      </c>
      <c r="H70" s="26">
        <v>657.93399999999997</v>
      </c>
      <c r="I70" s="26">
        <v>375.584</v>
      </c>
      <c r="J70" s="92"/>
      <c r="K70" s="95"/>
      <c r="L70" s="93"/>
      <c r="M70" s="93"/>
      <c r="N70" s="92"/>
      <c r="O70" s="28">
        <f>P70+R70</f>
        <v>991.77499999999998</v>
      </c>
      <c r="P70" s="26">
        <v>991.77499999999998</v>
      </c>
      <c r="Q70" s="26">
        <v>742.37699999999995</v>
      </c>
      <c r="R70" s="29"/>
      <c r="S70" s="25">
        <f>+T70+V70</f>
        <v>75</v>
      </c>
      <c r="T70" s="26">
        <v>74</v>
      </c>
      <c r="U70" s="26"/>
      <c r="V70" s="29">
        <v>1</v>
      </c>
    </row>
    <row r="71" spans="1:22" x14ac:dyDescent="0.25">
      <c r="A71" s="90">
        <v>63</v>
      </c>
      <c r="B71" s="24" t="s">
        <v>150</v>
      </c>
      <c r="C71" s="28">
        <f t="shared" si="15"/>
        <v>100.68600000000001</v>
      </c>
      <c r="D71" s="26">
        <f t="shared" si="15"/>
        <v>99.686000000000007</v>
      </c>
      <c r="E71" s="26">
        <f t="shared" si="15"/>
        <v>55.722000000000001</v>
      </c>
      <c r="F71" s="27">
        <f t="shared" si="15"/>
        <v>1</v>
      </c>
      <c r="G71" s="28">
        <f t="shared" si="16"/>
        <v>90.686000000000007</v>
      </c>
      <c r="H71" s="26">
        <v>90.686000000000007</v>
      </c>
      <c r="I71" s="26">
        <v>55.722000000000001</v>
      </c>
      <c r="J71" s="29"/>
      <c r="K71" s="28"/>
      <c r="L71" s="26"/>
      <c r="M71" s="26"/>
      <c r="N71" s="29"/>
      <c r="O71" s="28"/>
      <c r="P71" s="26"/>
      <c r="Q71" s="26"/>
      <c r="R71" s="29"/>
      <c r="S71" s="25">
        <f>+T71+V71</f>
        <v>10</v>
      </c>
      <c r="T71" s="26">
        <v>9</v>
      </c>
      <c r="U71" s="26"/>
      <c r="V71" s="29">
        <v>1</v>
      </c>
    </row>
    <row r="72" spans="1:22" x14ac:dyDescent="0.25">
      <c r="A72" s="90">
        <v>64</v>
      </c>
      <c r="B72" s="24" t="s">
        <v>105</v>
      </c>
      <c r="C72" s="28">
        <f t="shared" si="15"/>
        <v>1181.079</v>
      </c>
      <c r="D72" s="26">
        <f t="shared" si="15"/>
        <v>1175.3890000000001</v>
      </c>
      <c r="E72" s="26">
        <f t="shared" si="15"/>
        <v>807.976</v>
      </c>
      <c r="F72" s="26">
        <f t="shared" si="15"/>
        <v>5.69</v>
      </c>
      <c r="G72" s="28">
        <f>+H72+J72</f>
        <v>302.45499999999998</v>
      </c>
      <c r="H72" s="26">
        <v>296.76499999999999</v>
      </c>
      <c r="I72" s="26">
        <v>183.374</v>
      </c>
      <c r="J72" s="29">
        <v>5.69</v>
      </c>
      <c r="K72" s="95"/>
      <c r="L72" s="93"/>
      <c r="M72" s="93"/>
      <c r="N72" s="92"/>
      <c r="O72" s="28">
        <f>P72+R72</f>
        <v>839.62400000000002</v>
      </c>
      <c r="P72" s="26">
        <v>839.62400000000002</v>
      </c>
      <c r="Q72" s="26">
        <v>624.60199999999998</v>
      </c>
      <c r="R72" s="29"/>
      <c r="S72" s="25">
        <f t="shared" si="12"/>
        <v>39</v>
      </c>
      <c r="T72" s="26">
        <v>39</v>
      </c>
      <c r="U72" s="26"/>
      <c r="V72" s="29"/>
    </row>
    <row r="73" spans="1:22" x14ac:dyDescent="0.25">
      <c r="A73" s="90">
        <f>+A72+1</f>
        <v>65</v>
      </c>
      <c r="B73" s="24" t="s">
        <v>21</v>
      </c>
      <c r="C73" s="28">
        <f t="shared" si="15"/>
        <v>744.85</v>
      </c>
      <c r="D73" s="26">
        <f t="shared" si="15"/>
        <v>744.85</v>
      </c>
      <c r="E73" s="26">
        <f t="shared" si="15"/>
        <v>480.98</v>
      </c>
      <c r="F73" s="26"/>
      <c r="G73" s="28">
        <f>+H73+J73</f>
        <v>276.029</v>
      </c>
      <c r="H73" s="26">
        <v>276.029</v>
      </c>
      <c r="I73" s="26">
        <v>141.018</v>
      </c>
      <c r="J73" s="29"/>
      <c r="K73" s="95"/>
      <c r="L73" s="93"/>
      <c r="M73" s="93"/>
      <c r="N73" s="92"/>
      <c r="O73" s="28">
        <f t="shared" si="11"/>
        <v>453.82100000000003</v>
      </c>
      <c r="P73" s="26">
        <v>453.82100000000003</v>
      </c>
      <c r="Q73" s="26">
        <v>339.96199999999999</v>
      </c>
      <c r="R73" s="29"/>
      <c r="S73" s="25">
        <f t="shared" si="12"/>
        <v>15</v>
      </c>
      <c r="T73" s="26">
        <v>15</v>
      </c>
      <c r="U73" s="26"/>
      <c r="V73" s="29"/>
    </row>
    <row r="74" spans="1:22" x14ac:dyDescent="0.25">
      <c r="A74" s="90">
        <f>+A73+1</f>
        <v>66</v>
      </c>
      <c r="B74" s="53" t="s">
        <v>151</v>
      </c>
      <c r="C74" s="28">
        <f t="shared" ref="C74:E75" si="17">G74+K74+O74+S74</f>
        <v>37.659999999999997</v>
      </c>
      <c r="D74" s="26">
        <f t="shared" si="17"/>
        <v>37.659999999999997</v>
      </c>
      <c r="E74" s="26">
        <f t="shared" si="17"/>
        <v>26.902999999999999</v>
      </c>
      <c r="F74" s="27"/>
      <c r="G74" s="28">
        <f>H74+J74</f>
        <v>33.159999999999997</v>
      </c>
      <c r="H74" s="26">
        <v>33.159999999999997</v>
      </c>
      <c r="I74" s="26">
        <v>24.834</v>
      </c>
      <c r="J74" s="29"/>
      <c r="K74" s="28"/>
      <c r="L74" s="26"/>
      <c r="M74" s="26"/>
      <c r="N74" s="29"/>
      <c r="O74" s="28"/>
      <c r="P74" s="26"/>
      <c r="Q74" s="26"/>
      <c r="R74" s="29"/>
      <c r="S74" s="25">
        <f t="shared" si="12"/>
        <v>4.5</v>
      </c>
      <c r="T74" s="26">
        <v>4.5</v>
      </c>
      <c r="U74" s="26">
        <v>2.069</v>
      </c>
      <c r="V74" s="29"/>
    </row>
    <row r="75" spans="1:22" x14ac:dyDescent="0.25">
      <c r="A75" s="90">
        <f>+A74+1</f>
        <v>67</v>
      </c>
      <c r="B75" s="24" t="s">
        <v>107</v>
      </c>
      <c r="C75" s="28">
        <f t="shared" si="17"/>
        <v>400.32900000000001</v>
      </c>
      <c r="D75" s="26">
        <f t="shared" si="17"/>
        <v>400.32900000000001</v>
      </c>
      <c r="E75" s="26">
        <f t="shared" si="17"/>
        <v>259.84100000000001</v>
      </c>
      <c r="F75" s="27"/>
      <c r="G75" s="28">
        <f>H75+J75</f>
        <v>194.916</v>
      </c>
      <c r="H75" s="26">
        <v>194.916</v>
      </c>
      <c r="I75" s="26">
        <v>119.081</v>
      </c>
      <c r="J75" s="29"/>
      <c r="K75" s="95"/>
      <c r="L75" s="93"/>
      <c r="M75" s="93"/>
      <c r="N75" s="92"/>
      <c r="O75" s="28">
        <f t="shared" si="11"/>
        <v>187.41300000000001</v>
      </c>
      <c r="P75" s="26">
        <v>187.41300000000001</v>
      </c>
      <c r="Q75" s="26">
        <v>140.76</v>
      </c>
      <c r="R75" s="29"/>
      <c r="S75" s="25">
        <f t="shared" si="12"/>
        <v>18</v>
      </c>
      <c r="T75" s="26">
        <v>18</v>
      </c>
      <c r="U75" s="26"/>
      <c r="V75" s="29"/>
    </row>
    <row r="76" spans="1:22" x14ac:dyDescent="0.25">
      <c r="A76" s="90">
        <f>+A75+1</f>
        <v>68</v>
      </c>
      <c r="B76" s="24" t="s">
        <v>22</v>
      </c>
      <c r="C76" s="28">
        <f t="shared" ref="C76:E78" si="18">+G76+K76+O76+S76</f>
        <v>646.21299999999997</v>
      </c>
      <c r="D76" s="26">
        <f t="shared" si="18"/>
        <v>646.21299999999997</v>
      </c>
      <c r="E76" s="26">
        <f t="shared" si="18"/>
        <v>410.47200000000004</v>
      </c>
      <c r="F76" s="27"/>
      <c r="G76" s="28">
        <f>+H76</f>
        <v>251.79900000000001</v>
      </c>
      <c r="H76" s="26">
        <v>251.79900000000001</v>
      </c>
      <c r="I76" s="26">
        <v>125.61499999999999</v>
      </c>
      <c r="J76" s="92"/>
      <c r="K76" s="95"/>
      <c r="L76" s="93"/>
      <c r="M76" s="93"/>
      <c r="N76" s="92"/>
      <c r="O76" s="28">
        <f t="shared" si="11"/>
        <v>379.91399999999999</v>
      </c>
      <c r="P76" s="26">
        <v>379.91399999999999</v>
      </c>
      <c r="Q76" s="26">
        <v>284.85700000000003</v>
      </c>
      <c r="R76" s="29"/>
      <c r="S76" s="25">
        <f t="shared" si="12"/>
        <v>14.5</v>
      </c>
      <c r="T76" s="26">
        <v>14.5</v>
      </c>
      <c r="U76" s="26"/>
      <c r="V76" s="29"/>
    </row>
    <row r="77" spans="1:22" x14ac:dyDescent="0.25">
      <c r="A77" s="90">
        <f>+A76+1</f>
        <v>69</v>
      </c>
      <c r="B77" s="24" t="s">
        <v>152</v>
      </c>
      <c r="C77" s="28">
        <f t="shared" si="18"/>
        <v>154.251</v>
      </c>
      <c r="D77" s="26">
        <f t="shared" si="18"/>
        <v>154.251</v>
      </c>
      <c r="E77" s="26">
        <f t="shared" si="18"/>
        <v>87.855999999999995</v>
      </c>
      <c r="F77" s="27"/>
      <c r="G77" s="28">
        <f>+H77</f>
        <v>102.15900000000001</v>
      </c>
      <c r="H77" s="26">
        <v>102.15900000000001</v>
      </c>
      <c r="I77" s="26">
        <v>54.658000000000001</v>
      </c>
      <c r="J77" s="29"/>
      <c r="K77" s="28"/>
      <c r="L77" s="26"/>
      <c r="M77" s="26"/>
      <c r="N77" s="29"/>
      <c r="O77" s="28">
        <f t="shared" si="11"/>
        <v>44.892000000000003</v>
      </c>
      <c r="P77" s="26">
        <v>44.892000000000003</v>
      </c>
      <c r="Q77" s="26">
        <v>33.198</v>
      </c>
      <c r="R77" s="29"/>
      <c r="S77" s="25">
        <f t="shared" si="12"/>
        <v>7.2</v>
      </c>
      <c r="T77" s="26">
        <v>7.2</v>
      </c>
      <c r="U77" s="26"/>
      <c r="V77" s="29"/>
    </row>
    <row r="78" spans="1:22" x14ac:dyDescent="0.25">
      <c r="A78" s="90">
        <v>70</v>
      </c>
      <c r="B78" s="53" t="s">
        <v>153</v>
      </c>
      <c r="C78" s="28">
        <f>+G78+K78+O78+S78</f>
        <v>41.170999999999999</v>
      </c>
      <c r="D78" s="26">
        <f t="shared" si="18"/>
        <v>41.170999999999999</v>
      </c>
      <c r="E78" s="26">
        <f t="shared" si="18"/>
        <v>28.078000000000003</v>
      </c>
      <c r="F78" s="27"/>
      <c r="G78" s="28">
        <f>+H78</f>
        <v>39.658999999999999</v>
      </c>
      <c r="H78" s="26">
        <v>39.658999999999999</v>
      </c>
      <c r="I78" s="26">
        <v>27.382000000000001</v>
      </c>
      <c r="J78" s="29"/>
      <c r="K78" s="28"/>
      <c r="L78" s="26"/>
      <c r="M78" s="26"/>
      <c r="N78" s="29"/>
      <c r="O78" s="28"/>
      <c r="P78" s="26"/>
      <c r="Q78" s="26"/>
      <c r="R78" s="29"/>
      <c r="S78" s="25">
        <f t="shared" si="12"/>
        <v>1.512</v>
      </c>
      <c r="T78" s="26">
        <v>1.512</v>
      </c>
      <c r="U78" s="26">
        <v>0.69599999999999995</v>
      </c>
      <c r="V78" s="29"/>
    </row>
    <row r="79" spans="1:22" x14ac:dyDescent="0.25">
      <c r="A79" s="90">
        <f t="shared" ref="A79:A142" si="19">+A78+1</f>
        <v>71</v>
      </c>
      <c r="B79" s="24" t="s">
        <v>23</v>
      </c>
      <c r="C79" s="28">
        <f t="shared" ref="C79:F164" si="20">G79+K79+O79+S79</f>
        <v>660.67700000000002</v>
      </c>
      <c r="D79" s="26">
        <f>H79+L79+P79+T79</f>
        <v>659.548</v>
      </c>
      <c r="E79" s="26">
        <f>I79+M79+Q79+U79</f>
        <v>439.84999999999997</v>
      </c>
      <c r="F79" s="26">
        <f>+J79+N79+R79+V79</f>
        <v>1.129</v>
      </c>
      <c r="G79" s="28">
        <f>H79+J79</f>
        <v>208.93199999999999</v>
      </c>
      <c r="H79" s="26">
        <v>207.803</v>
      </c>
      <c r="I79" s="26">
        <v>118.34399999999999</v>
      </c>
      <c r="J79" s="29">
        <v>1.129</v>
      </c>
      <c r="K79" s="95"/>
      <c r="L79" s="93"/>
      <c r="M79" s="93"/>
      <c r="N79" s="92"/>
      <c r="O79" s="28">
        <f t="shared" si="11"/>
        <v>428.745</v>
      </c>
      <c r="P79" s="26">
        <v>428.745</v>
      </c>
      <c r="Q79" s="26">
        <v>321.50599999999997</v>
      </c>
      <c r="R79" s="29"/>
      <c r="S79" s="25">
        <f t="shared" si="12"/>
        <v>23</v>
      </c>
      <c r="T79" s="26">
        <v>23</v>
      </c>
      <c r="U79" s="26"/>
      <c r="V79" s="29"/>
    </row>
    <row r="80" spans="1:22" x14ac:dyDescent="0.25">
      <c r="A80" s="90">
        <f t="shared" si="19"/>
        <v>72</v>
      </c>
      <c r="B80" s="53" t="s">
        <v>154</v>
      </c>
      <c r="C80" s="28">
        <f t="shared" si="20"/>
        <v>34.462000000000003</v>
      </c>
      <c r="D80" s="26">
        <f>H80+L80+P80+T80</f>
        <v>34.462000000000003</v>
      </c>
      <c r="E80" s="26">
        <f>I80+M80+Q80+U80</f>
        <v>25.736000000000001</v>
      </c>
      <c r="F80" s="27"/>
      <c r="G80" s="28">
        <f>H80+J80</f>
        <v>32.862000000000002</v>
      </c>
      <c r="H80" s="26">
        <v>32.862000000000002</v>
      </c>
      <c r="I80" s="26">
        <v>25</v>
      </c>
      <c r="J80" s="29"/>
      <c r="K80" s="28"/>
      <c r="L80" s="26"/>
      <c r="M80" s="26"/>
      <c r="N80" s="29"/>
      <c r="O80" s="28"/>
      <c r="P80" s="26"/>
      <c r="Q80" s="26"/>
      <c r="R80" s="29"/>
      <c r="S80" s="25">
        <f t="shared" si="12"/>
        <v>1.6</v>
      </c>
      <c r="T80" s="26">
        <v>1.6</v>
      </c>
      <c r="U80" s="26">
        <v>0.73599999999999999</v>
      </c>
      <c r="V80" s="29"/>
    </row>
    <row r="81" spans="1:22" x14ac:dyDescent="0.25">
      <c r="A81" s="90">
        <f t="shared" si="19"/>
        <v>73</v>
      </c>
      <c r="B81" s="24" t="s">
        <v>110</v>
      </c>
      <c r="C81" s="28">
        <f t="shared" ref="C81:E88" si="21">+G81+K81+O81+S81</f>
        <v>778.90199999999993</v>
      </c>
      <c r="D81" s="26">
        <f t="shared" si="21"/>
        <v>778.90199999999993</v>
      </c>
      <c r="E81" s="26">
        <f t="shared" si="21"/>
        <v>465.16399999999999</v>
      </c>
      <c r="F81" s="27"/>
      <c r="G81" s="28">
        <f t="shared" ref="G81:G88" si="22">+H81</f>
        <v>341.57100000000003</v>
      </c>
      <c r="H81" s="26">
        <v>341.57100000000003</v>
      </c>
      <c r="I81" s="26">
        <v>160.738</v>
      </c>
      <c r="J81" s="92"/>
      <c r="K81" s="95"/>
      <c r="L81" s="93"/>
      <c r="M81" s="93"/>
      <c r="N81" s="92"/>
      <c r="O81" s="28">
        <f t="shared" si="11"/>
        <v>405.93099999999998</v>
      </c>
      <c r="P81" s="26">
        <v>405.93099999999998</v>
      </c>
      <c r="Q81" s="26">
        <v>304.42599999999999</v>
      </c>
      <c r="R81" s="92"/>
      <c r="S81" s="25">
        <f>+T81</f>
        <v>31.4</v>
      </c>
      <c r="T81" s="26">
        <v>31.4</v>
      </c>
      <c r="U81" s="26"/>
      <c r="V81" s="29"/>
    </row>
    <row r="82" spans="1:22" x14ac:dyDescent="0.25">
      <c r="A82" s="90">
        <f t="shared" si="19"/>
        <v>74</v>
      </c>
      <c r="B82" s="24" t="s">
        <v>36</v>
      </c>
      <c r="C82" s="28">
        <f t="shared" si="21"/>
        <v>325.79599999999994</v>
      </c>
      <c r="D82" s="26">
        <f t="shared" si="21"/>
        <v>325.79599999999994</v>
      </c>
      <c r="E82" s="26">
        <f t="shared" si="21"/>
        <v>207.63200000000001</v>
      </c>
      <c r="F82" s="27"/>
      <c r="G82" s="28">
        <f>+H82+J82</f>
        <v>16.977</v>
      </c>
      <c r="H82" s="26">
        <v>16.977</v>
      </c>
      <c r="I82" s="26"/>
      <c r="J82" s="29"/>
      <c r="K82" s="28">
        <f>L82+N82</f>
        <v>136.1</v>
      </c>
      <c r="L82" s="26">
        <v>136.1</v>
      </c>
      <c r="M82" s="26">
        <v>82.593000000000004</v>
      </c>
      <c r="N82" s="29"/>
      <c r="O82" s="28">
        <f t="shared" si="11"/>
        <v>165.31899999999999</v>
      </c>
      <c r="P82" s="26">
        <v>165.31899999999999</v>
      </c>
      <c r="Q82" s="26">
        <v>125.039</v>
      </c>
      <c r="R82" s="29"/>
      <c r="S82" s="25">
        <f>+T82</f>
        <v>7.4</v>
      </c>
      <c r="T82" s="26">
        <v>7.4</v>
      </c>
      <c r="U82" s="26"/>
      <c r="V82" s="29"/>
    </row>
    <row r="83" spans="1:22" x14ac:dyDescent="0.25">
      <c r="A83" s="90">
        <v>75</v>
      </c>
      <c r="B83" s="24" t="s">
        <v>111</v>
      </c>
      <c r="C83" s="28">
        <f t="shared" si="21"/>
        <v>406.80399999999997</v>
      </c>
      <c r="D83" s="26">
        <f t="shared" si="21"/>
        <v>406.80399999999997</v>
      </c>
      <c r="E83" s="26">
        <f t="shared" si="21"/>
        <v>294.00099999999998</v>
      </c>
      <c r="F83" s="27"/>
      <c r="G83" s="28">
        <f t="shared" si="22"/>
        <v>352.59899999999999</v>
      </c>
      <c r="H83" s="26">
        <v>352.59899999999999</v>
      </c>
      <c r="I83" s="26">
        <v>261.88499999999999</v>
      </c>
      <c r="J83" s="92"/>
      <c r="K83" s="95"/>
      <c r="L83" s="93"/>
      <c r="M83" s="93"/>
      <c r="N83" s="92"/>
      <c r="O83" s="28">
        <f t="shared" si="11"/>
        <v>25.704999999999998</v>
      </c>
      <c r="P83" s="26">
        <v>25.704999999999998</v>
      </c>
      <c r="Q83" s="26">
        <v>19.7</v>
      </c>
      <c r="R83" s="29"/>
      <c r="S83" s="25">
        <f>+T83+V83</f>
        <v>28.5</v>
      </c>
      <c r="T83" s="26">
        <v>28.5</v>
      </c>
      <c r="U83" s="26">
        <v>12.416</v>
      </c>
      <c r="V83" s="29"/>
    </row>
    <row r="84" spans="1:22" x14ac:dyDescent="0.25">
      <c r="A84" s="90">
        <f t="shared" si="19"/>
        <v>76</v>
      </c>
      <c r="B84" s="24" t="s">
        <v>34</v>
      </c>
      <c r="C84" s="28">
        <f t="shared" si="21"/>
        <v>119.569</v>
      </c>
      <c r="D84" s="26">
        <f t="shared" si="21"/>
        <v>119.569</v>
      </c>
      <c r="E84" s="26">
        <f t="shared" si="21"/>
        <v>86.772000000000006</v>
      </c>
      <c r="F84" s="27"/>
      <c r="G84" s="28">
        <f t="shared" si="22"/>
        <v>94.293999999999997</v>
      </c>
      <c r="H84" s="26">
        <v>94.293999999999997</v>
      </c>
      <c r="I84" s="26">
        <v>71.525000000000006</v>
      </c>
      <c r="J84" s="92"/>
      <c r="K84" s="95"/>
      <c r="L84" s="93"/>
      <c r="M84" s="93"/>
      <c r="N84" s="92"/>
      <c r="O84" s="28">
        <f t="shared" si="11"/>
        <v>13.775</v>
      </c>
      <c r="P84" s="26">
        <v>13.775</v>
      </c>
      <c r="Q84" s="26">
        <v>10.557</v>
      </c>
      <c r="R84" s="29"/>
      <c r="S84" s="25">
        <f t="shared" ref="S84:S89" si="23">T84+V84</f>
        <v>11.5</v>
      </c>
      <c r="T84" s="26">
        <v>11.5</v>
      </c>
      <c r="U84" s="26">
        <v>4.6900000000000004</v>
      </c>
      <c r="V84" s="29"/>
    </row>
    <row r="85" spans="1:22" x14ac:dyDescent="0.25">
      <c r="A85" s="90">
        <f t="shared" si="19"/>
        <v>77</v>
      </c>
      <c r="B85" s="53" t="s">
        <v>25</v>
      </c>
      <c r="C85" s="28">
        <f t="shared" si="21"/>
        <v>86.653000000000006</v>
      </c>
      <c r="D85" s="26">
        <f t="shared" si="21"/>
        <v>86.653000000000006</v>
      </c>
      <c r="E85" s="26">
        <f t="shared" si="21"/>
        <v>47.442</v>
      </c>
      <c r="F85" s="27"/>
      <c r="G85" s="28">
        <f t="shared" si="22"/>
        <v>65.653000000000006</v>
      </c>
      <c r="H85" s="26">
        <v>65.653000000000006</v>
      </c>
      <c r="I85" s="26">
        <v>47.442</v>
      </c>
      <c r="J85" s="92"/>
      <c r="K85" s="95"/>
      <c r="L85" s="93"/>
      <c r="M85" s="93"/>
      <c r="N85" s="92"/>
      <c r="O85" s="28"/>
      <c r="P85" s="26"/>
      <c r="Q85" s="26"/>
      <c r="R85" s="29"/>
      <c r="S85" s="25">
        <f t="shared" si="23"/>
        <v>21</v>
      </c>
      <c r="T85" s="26">
        <v>21</v>
      </c>
      <c r="U85" s="26"/>
      <c r="V85" s="29"/>
    </row>
    <row r="86" spans="1:22" x14ac:dyDescent="0.25">
      <c r="A86" s="90">
        <v>78</v>
      </c>
      <c r="B86" s="53" t="s">
        <v>155</v>
      </c>
      <c r="C86" s="28">
        <f t="shared" si="21"/>
        <v>90.528999999999996</v>
      </c>
      <c r="D86" s="26">
        <f t="shared" si="21"/>
        <v>90.528999999999996</v>
      </c>
      <c r="E86" s="26">
        <f t="shared" si="21"/>
        <v>67.105000000000004</v>
      </c>
      <c r="F86" s="27"/>
      <c r="G86" s="28">
        <f t="shared" si="22"/>
        <v>31.66</v>
      </c>
      <c r="H86" s="26">
        <v>31.66</v>
      </c>
      <c r="I86" s="26">
        <v>22.754000000000001</v>
      </c>
      <c r="J86" s="92"/>
      <c r="K86" s="95"/>
      <c r="L86" s="93"/>
      <c r="M86" s="93"/>
      <c r="N86" s="92"/>
      <c r="O86" s="28">
        <f t="shared" si="11"/>
        <v>57.869</v>
      </c>
      <c r="P86" s="26">
        <v>57.869</v>
      </c>
      <c r="Q86" s="26">
        <v>44.350999999999999</v>
      </c>
      <c r="R86" s="29"/>
      <c r="S86" s="25">
        <f t="shared" si="23"/>
        <v>1</v>
      </c>
      <c r="T86" s="26">
        <v>1</v>
      </c>
      <c r="U86" s="26"/>
      <c r="V86" s="29"/>
    </row>
    <row r="87" spans="1:22" x14ac:dyDescent="0.25">
      <c r="A87" s="90">
        <f t="shared" si="19"/>
        <v>79</v>
      </c>
      <c r="B87" s="24" t="s">
        <v>112</v>
      </c>
      <c r="C87" s="28">
        <f t="shared" si="21"/>
        <v>227.31699999999998</v>
      </c>
      <c r="D87" s="26">
        <f t="shared" si="21"/>
        <v>227.31699999999998</v>
      </c>
      <c r="E87" s="26">
        <f t="shared" si="21"/>
        <v>146.53799999999998</v>
      </c>
      <c r="F87" s="27"/>
      <c r="G87" s="28">
        <f t="shared" si="22"/>
        <v>159.31399999999999</v>
      </c>
      <c r="H87" s="26">
        <v>159.31399999999999</v>
      </c>
      <c r="I87" s="26">
        <v>103.696</v>
      </c>
      <c r="J87" s="92"/>
      <c r="K87" s="95"/>
      <c r="L87" s="93"/>
      <c r="M87" s="93"/>
      <c r="N87" s="92"/>
      <c r="O87" s="28">
        <f t="shared" si="11"/>
        <v>56.302999999999997</v>
      </c>
      <c r="P87" s="26">
        <v>56.302999999999997</v>
      </c>
      <c r="Q87" s="26">
        <v>41.646000000000001</v>
      </c>
      <c r="R87" s="29"/>
      <c r="S87" s="25">
        <f t="shared" si="23"/>
        <v>11.7</v>
      </c>
      <c r="T87" s="26">
        <v>11.7</v>
      </c>
      <c r="U87" s="26">
        <v>1.196</v>
      </c>
      <c r="V87" s="29"/>
    </row>
    <row r="88" spans="1:22" x14ac:dyDescent="0.25">
      <c r="A88" s="90">
        <v>80</v>
      </c>
      <c r="B88" s="24" t="s">
        <v>156</v>
      </c>
      <c r="C88" s="34">
        <f t="shared" si="21"/>
        <v>67.899000000000001</v>
      </c>
      <c r="D88" s="26">
        <f t="shared" si="21"/>
        <v>67.899000000000001</v>
      </c>
      <c r="E88" s="25">
        <f t="shared" si="21"/>
        <v>43.929000000000002</v>
      </c>
      <c r="F88" s="27"/>
      <c r="G88" s="28">
        <f t="shared" si="22"/>
        <v>40.21</v>
      </c>
      <c r="H88" s="26">
        <v>40.21</v>
      </c>
      <c r="I88" s="26">
        <v>25.751000000000001</v>
      </c>
      <c r="J88" s="92"/>
      <c r="K88" s="95"/>
      <c r="L88" s="93"/>
      <c r="M88" s="93"/>
      <c r="N88" s="92"/>
      <c r="O88" s="28">
        <f t="shared" si="11"/>
        <v>24.588999999999999</v>
      </c>
      <c r="P88" s="26">
        <v>24.588999999999999</v>
      </c>
      <c r="Q88" s="26">
        <v>18.178000000000001</v>
      </c>
      <c r="R88" s="29"/>
      <c r="S88" s="25">
        <f t="shared" si="23"/>
        <v>3.1</v>
      </c>
      <c r="T88" s="26">
        <v>3.1</v>
      </c>
      <c r="U88" s="26"/>
      <c r="V88" s="29"/>
    </row>
    <row r="89" spans="1:22" x14ac:dyDescent="0.25">
      <c r="A89" s="90">
        <v>81</v>
      </c>
      <c r="B89" s="53" t="s">
        <v>6</v>
      </c>
      <c r="C89" s="28">
        <f t="shared" si="20"/>
        <v>14.457000000000001</v>
      </c>
      <c r="D89" s="26">
        <f t="shared" si="20"/>
        <v>14.457000000000001</v>
      </c>
      <c r="E89" s="26">
        <f t="shared" si="20"/>
        <v>11.08</v>
      </c>
      <c r="F89" s="27">
        <f>+J89+N89+R89+V89</f>
        <v>0</v>
      </c>
      <c r="G89" s="28">
        <f t="shared" ref="G89:G171" si="24">H89+J89</f>
        <v>0</v>
      </c>
      <c r="H89" s="26"/>
      <c r="I89" s="26"/>
      <c r="J89" s="29"/>
      <c r="K89" s="95"/>
      <c r="L89" s="93"/>
      <c r="M89" s="93"/>
      <c r="N89" s="92"/>
      <c r="O89" s="28">
        <f t="shared" si="11"/>
        <v>14.457000000000001</v>
      </c>
      <c r="P89" s="26">
        <v>14.457000000000001</v>
      </c>
      <c r="Q89" s="26">
        <v>11.08</v>
      </c>
      <c r="R89" s="29"/>
      <c r="S89" s="25">
        <f t="shared" si="23"/>
        <v>0</v>
      </c>
      <c r="T89" s="26"/>
      <c r="U89" s="26"/>
      <c r="V89" s="29"/>
    </row>
    <row r="90" spans="1:22" x14ac:dyDescent="0.25">
      <c r="A90" s="90">
        <v>82</v>
      </c>
      <c r="B90" s="38" t="s">
        <v>157</v>
      </c>
      <c r="C90" s="19">
        <f t="shared" si="20"/>
        <v>0</v>
      </c>
      <c r="D90" s="22">
        <f t="shared" si="20"/>
        <v>0</v>
      </c>
      <c r="E90" s="22"/>
      <c r="F90" s="27"/>
      <c r="G90" s="19">
        <f t="shared" si="24"/>
        <v>0</v>
      </c>
      <c r="H90" s="22"/>
      <c r="I90" s="26"/>
      <c r="J90" s="29"/>
      <c r="K90" s="95"/>
      <c r="L90" s="93"/>
      <c r="M90" s="93"/>
      <c r="N90" s="92"/>
      <c r="O90" s="28"/>
      <c r="P90" s="26"/>
      <c r="Q90" s="26"/>
      <c r="R90" s="29"/>
      <c r="S90" s="25"/>
      <c r="T90" s="26"/>
      <c r="U90" s="26"/>
      <c r="V90" s="29"/>
    </row>
    <row r="91" spans="1:22" x14ac:dyDescent="0.25">
      <c r="A91" s="90">
        <v>83</v>
      </c>
      <c r="B91" s="24" t="s">
        <v>8</v>
      </c>
      <c r="C91" s="28">
        <f t="shared" si="20"/>
        <v>0</v>
      </c>
      <c r="D91" s="26">
        <f t="shared" si="20"/>
        <v>0</v>
      </c>
      <c r="E91" s="26">
        <f t="shared" si="20"/>
        <v>0</v>
      </c>
      <c r="F91" s="27"/>
      <c r="G91" s="28">
        <f t="shared" si="24"/>
        <v>0</v>
      </c>
      <c r="H91" s="26"/>
      <c r="I91" s="26"/>
      <c r="J91" s="31"/>
      <c r="K91" s="95"/>
      <c r="L91" s="93"/>
      <c r="M91" s="93"/>
      <c r="N91" s="92"/>
      <c r="O91" s="28"/>
      <c r="P91" s="26"/>
      <c r="Q91" s="26"/>
      <c r="R91" s="29"/>
      <c r="S91" s="25"/>
      <c r="T91" s="26"/>
      <c r="U91" s="26"/>
      <c r="V91" s="29"/>
    </row>
    <row r="92" spans="1:22" x14ac:dyDescent="0.25">
      <c r="A92" s="90">
        <v>84</v>
      </c>
      <c r="B92" s="24" t="s">
        <v>9</v>
      </c>
      <c r="C92" s="28">
        <f t="shared" si="20"/>
        <v>0</v>
      </c>
      <c r="D92" s="26">
        <f t="shared" si="20"/>
        <v>0</v>
      </c>
      <c r="E92" s="26">
        <f t="shared" si="20"/>
        <v>0</v>
      </c>
      <c r="F92" s="27"/>
      <c r="G92" s="28">
        <f t="shared" si="24"/>
        <v>0</v>
      </c>
      <c r="H92" s="26"/>
      <c r="I92" s="26"/>
      <c r="J92" s="31"/>
      <c r="K92" s="95"/>
      <c r="L92" s="93"/>
      <c r="M92" s="93"/>
      <c r="N92" s="92"/>
      <c r="O92" s="28"/>
      <c r="P92" s="26"/>
      <c r="Q92" s="26"/>
      <c r="R92" s="29"/>
      <c r="S92" s="25"/>
      <c r="T92" s="26"/>
      <c r="U92" s="26"/>
      <c r="V92" s="29"/>
    </row>
    <row r="93" spans="1:22" x14ac:dyDescent="0.25">
      <c r="A93" s="90">
        <v>85</v>
      </c>
      <c r="B93" s="24" t="s">
        <v>10</v>
      </c>
      <c r="C93" s="28">
        <f t="shared" si="20"/>
        <v>0</v>
      </c>
      <c r="D93" s="26">
        <f t="shared" si="20"/>
        <v>0</v>
      </c>
      <c r="E93" s="26">
        <f t="shared" si="20"/>
        <v>0</v>
      </c>
      <c r="F93" s="27"/>
      <c r="G93" s="28">
        <f t="shared" si="24"/>
        <v>0</v>
      </c>
      <c r="H93" s="26"/>
      <c r="I93" s="26"/>
      <c r="J93" s="29"/>
      <c r="K93" s="95"/>
      <c r="L93" s="93"/>
      <c r="M93" s="93"/>
      <c r="N93" s="92"/>
      <c r="O93" s="28"/>
      <c r="P93" s="26"/>
      <c r="Q93" s="26"/>
      <c r="R93" s="29"/>
      <c r="S93" s="99"/>
      <c r="T93" s="22"/>
      <c r="U93" s="22"/>
      <c r="V93" s="31"/>
    </row>
    <row r="94" spans="1:22" x14ac:dyDescent="0.25">
      <c r="A94" s="90">
        <f t="shared" si="19"/>
        <v>86</v>
      </c>
      <c r="B94" s="24" t="s">
        <v>11</v>
      </c>
      <c r="C94" s="28">
        <f t="shared" si="20"/>
        <v>0</v>
      </c>
      <c r="D94" s="26">
        <f t="shared" si="20"/>
        <v>0</v>
      </c>
      <c r="E94" s="26">
        <f t="shared" si="20"/>
        <v>0</v>
      </c>
      <c r="F94" s="27"/>
      <c r="G94" s="28">
        <f t="shared" si="24"/>
        <v>0</v>
      </c>
      <c r="H94" s="26"/>
      <c r="I94" s="26"/>
      <c r="J94" s="31"/>
      <c r="K94" s="95"/>
      <c r="L94" s="93"/>
      <c r="M94" s="93"/>
      <c r="N94" s="92"/>
      <c r="O94" s="28"/>
      <c r="P94" s="26"/>
      <c r="Q94" s="26"/>
      <c r="R94" s="29"/>
      <c r="S94" s="99"/>
      <c r="T94" s="22"/>
      <c r="U94" s="22"/>
      <c r="V94" s="31"/>
    </row>
    <row r="95" spans="1:22" x14ac:dyDescent="0.25">
      <c r="A95" s="90">
        <f t="shared" si="19"/>
        <v>87</v>
      </c>
      <c r="B95" s="24" t="s">
        <v>12</v>
      </c>
      <c r="C95" s="28">
        <f t="shared" si="20"/>
        <v>0</v>
      </c>
      <c r="D95" s="26">
        <f t="shared" si="20"/>
        <v>0</v>
      </c>
      <c r="E95" s="26">
        <f t="shared" si="20"/>
        <v>0</v>
      </c>
      <c r="F95" s="27"/>
      <c r="G95" s="28">
        <f t="shared" si="24"/>
        <v>0</v>
      </c>
      <c r="H95" s="26"/>
      <c r="I95" s="26"/>
      <c r="J95" s="31"/>
      <c r="K95" s="95"/>
      <c r="L95" s="93"/>
      <c r="M95" s="93"/>
      <c r="N95" s="92"/>
      <c r="O95" s="28"/>
      <c r="P95" s="26"/>
      <c r="Q95" s="26"/>
      <c r="R95" s="29"/>
      <c r="S95" s="99"/>
      <c r="T95" s="22"/>
      <c r="U95" s="22"/>
      <c r="V95" s="31"/>
    </row>
    <row r="96" spans="1:22" x14ac:dyDescent="0.25">
      <c r="A96" s="90">
        <f t="shared" si="19"/>
        <v>88</v>
      </c>
      <c r="B96" s="24" t="s">
        <v>13</v>
      </c>
      <c r="C96" s="28">
        <f t="shared" si="20"/>
        <v>0</v>
      </c>
      <c r="D96" s="26">
        <f t="shared" si="20"/>
        <v>0</v>
      </c>
      <c r="E96" s="26">
        <f t="shared" si="20"/>
        <v>0</v>
      </c>
      <c r="F96" s="27"/>
      <c r="G96" s="28">
        <f t="shared" si="24"/>
        <v>0</v>
      </c>
      <c r="H96" s="26"/>
      <c r="I96" s="26"/>
      <c r="J96" s="31"/>
      <c r="K96" s="95"/>
      <c r="L96" s="93"/>
      <c r="M96" s="93"/>
      <c r="N96" s="92"/>
      <c r="O96" s="28"/>
      <c r="P96" s="26"/>
      <c r="Q96" s="26"/>
      <c r="R96" s="29"/>
      <c r="S96" s="99"/>
      <c r="T96" s="22"/>
      <c r="U96" s="22"/>
      <c r="V96" s="31"/>
    </row>
    <row r="97" spans="1:22" x14ac:dyDescent="0.25">
      <c r="A97" s="90">
        <v>89</v>
      </c>
      <c r="B97" s="24" t="s">
        <v>15</v>
      </c>
      <c r="C97" s="28">
        <f>G97+K97+O97+S97</f>
        <v>0</v>
      </c>
      <c r="D97" s="26">
        <f t="shared" si="20"/>
        <v>0</v>
      </c>
      <c r="E97" s="26"/>
      <c r="F97" s="27"/>
      <c r="G97" s="28">
        <f>H97+J97</f>
        <v>0</v>
      </c>
      <c r="H97" s="26"/>
      <c r="I97" s="26"/>
      <c r="J97" s="31"/>
      <c r="K97" s="95"/>
      <c r="L97" s="93"/>
      <c r="M97" s="93"/>
      <c r="N97" s="92"/>
      <c r="O97" s="28"/>
      <c r="P97" s="26"/>
      <c r="Q97" s="26"/>
      <c r="R97" s="29"/>
      <c r="S97" s="99"/>
      <c r="T97" s="22"/>
      <c r="U97" s="22"/>
      <c r="V97" s="31"/>
    </row>
    <row r="98" spans="1:22" ht="13.8" thickBot="1" x14ac:dyDescent="0.3">
      <c r="A98" s="119">
        <f t="shared" si="19"/>
        <v>90</v>
      </c>
      <c r="B98" s="41" t="s">
        <v>30</v>
      </c>
      <c r="C98" s="45">
        <f>G98+K98+O98+S98</f>
        <v>0</v>
      </c>
      <c r="D98" s="43">
        <f t="shared" si="20"/>
        <v>0</v>
      </c>
      <c r="E98" s="43"/>
      <c r="F98" s="44"/>
      <c r="G98" s="45">
        <f>H98+J98</f>
        <v>0</v>
      </c>
      <c r="H98" s="43"/>
      <c r="I98" s="43"/>
      <c r="J98" s="50"/>
      <c r="K98" s="120"/>
      <c r="L98" s="121"/>
      <c r="M98" s="121"/>
      <c r="N98" s="122"/>
      <c r="O98" s="56"/>
      <c r="P98" s="55"/>
      <c r="Q98" s="55"/>
      <c r="R98" s="58"/>
      <c r="S98" s="123"/>
      <c r="T98" s="124"/>
      <c r="U98" s="124"/>
      <c r="V98" s="57"/>
    </row>
    <row r="99" spans="1:22" ht="42" thickBot="1" x14ac:dyDescent="0.3">
      <c r="A99" s="70">
        <f t="shared" si="19"/>
        <v>91</v>
      </c>
      <c r="B99" s="71" t="s">
        <v>158</v>
      </c>
      <c r="C99" s="125">
        <f>G99+K99+O99+S99</f>
        <v>65.314999999999998</v>
      </c>
      <c r="D99" s="126">
        <f t="shared" si="20"/>
        <v>65.314999999999998</v>
      </c>
      <c r="E99" s="59">
        <f t="shared" si="20"/>
        <v>37.926000000000002</v>
      </c>
      <c r="F99" s="64">
        <f t="shared" si="20"/>
        <v>0</v>
      </c>
      <c r="G99" s="59">
        <f>G100+G111+G114+G117+G118+SUM(G122:G133)+G135+G138+G139</f>
        <v>60.914999999999999</v>
      </c>
      <c r="H99" s="59">
        <f>H100+H111+H114+H117+H118+SUM(H122:H133)+H135+H138+H139</f>
        <v>60.914999999999999</v>
      </c>
      <c r="I99" s="59">
        <f>I100+I111+I114+SUM(I117:I133)+I135+I138+I139</f>
        <v>37.926000000000002</v>
      </c>
      <c r="J99" s="59"/>
      <c r="K99" s="127"/>
      <c r="L99" s="128"/>
      <c r="M99" s="128"/>
      <c r="N99" s="106"/>
      <c r="O99" s="127"/>
      <c r="P99" s="128"/>
      <c r="Q99" s="128"/>
      <c r="R99" s="106"/>
      <c r="S99" s="65">
        <f>S100+SUM(S111:S133)+S135+S138+S139</f>
        <v>4.4000000000000004</v>
      </c>
      <c r="T99" s="126">
        <f>SUM(T111:T139)</f>
        <v>4.4000000000000004</v>
      </c>
      <c r="U99" s="59">
        <f>SUM(U111:U138)</f>
        <v>0</v>
      </c>
      <c r="V99" s="64">
        <f>SUM(V111:V138)</f>
        <v>0</v>
      </c>
    </row>
    <row r="100" spans="1:22" ht="26.4" x14ac:dyDescent="0.25">
      <c r="A100" s="75">
        <f t="shared" si="19"/>
        <v>92</v>
      </c>
      <c r="B100" s="129" t="s">
        <v>159</v>
      </c>
      <c r="C100" s="87">
        <f t="shared" si="20"/>
        <v>0</v>
      </c>
      <c r="D100" s="82">
        <f t="shared" si="20"/>
        <v>0</v>
      </c>
      <c r="E100" s="82"/>
      <c r="F100" s="86"/>
      <c r="G100" s="130">
        <f>SUM(G101:G110)-G104-G105</f>
        <v>0</v>
      </c>
      <c r="H100" s="110">
        <f>SUM(H101:H110)-H104-H105</f>
        <v>0</v>
      </c>
      <c r="I100" s="110"/>
      <c r="J100" s="111"/>
      <c r="K100" s="131"/>
      <c r="L100" s="116"/>
      <c r="M100" s="116"/>
      <c r="N100" s="112"/>
      <c r="O100" s="131"/>
      <c r="P100" s="116"/>
      <c r="Q100" s="116"/>
      <c r="R100" s="112"/>
      <c r="S100" s="131"/>
      <c r="T100" s="116"/>
      <c r="U100" s="116"/>
      <c r="V100" s="112"/>
    </row>
    <row r="101" spans="1:22" x14ac:dyDescent="0.25">
      <c r="A101" s="90">
        <f t="shared" si="19"/>
        <v>93</v>
      </c>
      <c r="B101" s="39" t="s">
        <v>160</v>
      </c>
      <c r="C101" s="19">
        <f t="shared" si="20"/>
        <v>0</v>
      </c>
      <c r="D101" s="93">
        <f t="shared" si="20"/>
        <v>0</v>
      </c>
      <c r="E101" s="93"/>
      <c r="F101" s="94"/>
      <c r="G101" s="95">
        <f t="shared" si="24"/>
        <v>0</v>
      </c>
      <c r="H101" s="93"/>
      <c r="I101" s="93"/>
      <c r="J101" s="92"/>
      <c r="K101" s="95"/>
      <c r="L101" s="93"/>
      <c r="M101" s="93"/>
      <c r="N101" s="92"/>
      <c r="O101" s="95"/>
      <c r="P101" s="93"/>
      <c r="Q101" s="93"/>
      <c r="R101" s="92"/>
      <c r="S101" s="95"/>
      <c r="T101" s="93"/>
      <c r="U101" s="93"/>
      <c r="V101" s="92"/>
    </row>
    <row r="102" spans="1:22" x14ac:dyDescent="0.25">
      <c r="A102" s="90">
        <f t="shared" si="19"/>
        <v>94</v>
      </c>
      <c r="B102" s="39" t="s">
        <v>161</v>
      </c>
      <c r="C102" s="19">
        <f t="shared" si="20"/>
        <v>0</v>
      </c>
      <c r="D102" s="93">
        <f t="shared" si="20"/>
        <v>0</v>
      </c>
      <c r="E102" s="93"/>
      <c r="F102" s="94"/>
      <c r="G102" s="95">
        <f t="shared" si="24"/>
        <v>0</v>
      </c>
      <c r="H102" s="93"/>
      <c r="I102" s="93"/>
      <c r="J102" s="92"/>
      <c r="K102" s="95"/>
      <c r="L102" s="93"/>
      <c r="M102" s="93"/>
      <c r="N102" s="92"/>
      <c r="O102" s="95"/>
      <c r="P102" s="93"/>
      <c r="Q102" s="93"/>
      <c r="R102" s="92"/>
      <c r="S102" s="95"/>
      <c r="T102" s="93"/>
      <c r="U102" s="93"/>
      <c r="V102" s="92"/>
    </row>
    <row r="103" spans="1:22" x14ac:dyDescent="0.25">
      <c r="A103" s="90">
        <v>95</v>
      </c>
      <c r="B103" s="118" t="s">
        <v>162</v>
      </c>
      <c r="C103" s="19">
        <f t="shared" si="20"/>
        <v>0</v>
      </c>
      <c r="D103" s="93">
        <f t="shared" si="20"/>
        <v>0</v>
      </c>
      <c r="E103" s="93"/>
      <c r="F103" s="94"/>
      <c r="G103" s="95">
        <f t="shared" si="24"/>
        <v>0</v>
      </c>
      <c r="H103" s="93"/>
      <c r="I103" s="93"/>
      <c r="J103" s="92"/>
      <c r="K103" s="95"/>
      <c r="L103" s="93"/>
      <c r="M103" s="93"/>
      <c r="N103" s="92"/>
      <c r="O103" s="95"/>
      <c r="P103" s="93"/>
      <c r="Q103" s="93"/>
      <c r="R103" s="92"/>
      <c r="S103" s="95"/>
      <c r="T103" s="93"/>
      <c r="U103" s="93"/>
      <c r="V103" s="92"/>
    </row>
    <row r="104" spans="1:22" x14ac:dyDescent="0.25">
      <c r="A104" s="90">
        <f t="shared" si="19"/>
        <v>96</v>
      </c>
      <c r="B104" s="118" t="s">
        <v>163</v>
      </c>
      <c r="C104" s="19">
        <f t="shared" si="20"/>
        <v>0</v>
      </c>
      <c r="D104" s="93">
        <f t="shared" si="20"/>
        <v>0</v>
      </c>
      <c r="E104" s="93"/>
      <c r="F104" s="94"/>
      <c r="G104" s="95">
        <f t="shared" si="24"/>
        <v>0</v>
      </c>
      <c r="H104" s="93"/>
      <c r="I104" s="93"/>
      <c r="J104" s="92"/>
      <c r="K104" s="95"/>
      <c r="L104" s="93"/>
      <c r="M104" s="93"/>
      <c r="N104" s="92"/>
      <c r="O104" s="95"/>
      <c r="P104" s="93"/>
      <c r="Q104" s="93"/>
      <c r="R104" s="92"/>
      <c r="S104" s="95"/>
      <c r="T104" s="93"/>
      <c r="U104" s="93"/>
      <c r="V104" s="92"/>
    </row>
    <row r="105" spans="1:22" x14ac:dyDescent="0.25">
      <c r="A105" s="90">
        <v>97</v>
      </c>
      <c r="B105" s="118" t="s">
        <v>164</v>
      </c>
      <c r="C105" s="19">
        <f t="shared" si="20"/>
        <v>0</v>
      </c>
      <c r="D105" s="93">
        <f t="shared" si="20"/>
        <v>0</v>
      </c>
      <c r="E105" s="93"/>
      <c r="F105" s="94"/>
      <c r="G105" s="95">
        <f t="shared" si="24"/>
        <v>0</v>
      </c>
      <c r="H105" s="93"/>
      <c r="I105" s="93"/>
      <c r="J105" s="92"/>
      <c r="K105" s="95"/>
      <c r="L105" s="93"/>
      <c r="M105" s="93"/>
      <c r="N105" s="92"/>
      <c r="O105" s="95"/>
      <c r="P105" s="93"/>
      <c r="Q105" s="93"/>
      <c r="R105" s="92"/>
      <c r="S105" s="95"/>
      <c r="T105" s="93"/>
      <c r="U105" s="93"/>
      <c r="V105" s="92"/>
    </row>
    <row r="106" spans="1:22" x14ac:dyDescent="0.25">
      <c r="A106" s="90">
        <v>98</v>
      </c>
      <c r="B106" s="39" t="s">
        <v>165</v>
      </c>
      <c r="C106" s="19">
        <f t="shared" si="20"/>
        <v>0</v>
      </c>
      <c r="D106" s="93">
        <f t="shared" si="20"/>
        <v>0</v>
      </c>
      <c r="E106" s="93"/>
      <c r="F106" s="94"/>
      <c r="G106" s="95">
        <f t="shared" si="24"/>
        <v>0</v>
      </c>
      <c r="H106" s="93"/>
      <c r="I106" s="93"/>
      <c r="J106" s="92"/>
      <c r="K106" s="95"/>
      <c r="L106" s="93"/>
      <c r="M106" s="93"/>
      <c r="N106" s="92"/>
      <c r="O106" s="95"/>
      <c r="P106" s="93"/>
      <c r="Q106" s="93"/>
      <c r="R106" s="92"/>
      <c r="S106" s="95"/>
      <c r="T106" s="93"/>
      <c r="U106" s="93"/>
      <c r="V106" s="92"/>
    </row>
    <row r="107" spans="1:22" x14ac:dyDescent="0.25">
      <c r="A107" s="90">
        <v>99</v>
      </c>
      <c r="B107" s="39" t="s">
        <v>166</v>
      </c>
      <c r="C107" s="19">
        <f t="shared" si="20"/>
        <v>0</v>
      </c>
      <c r="D107" s="93">
        <f t="shared" si="20"/>
        <v>0</v>
      </c>
      <c r="E107" s="93"/>
      <c r="F107" s="94"/>
      <c r="G107" s="95">
        <f t="shared" si="24"/>
        <v>0</v>
      </c>
      <c r="H107" s="93"/>
      <c r="I107" s="93"/>
      <c r="J107" s="92"/>
      <c r="K107" s="95"/>
      <c r="L107" s="93"/>
      <c r="M107" s="93"/>
      <c r="N107" s="92"/>
      <c r="O107" s="95"/>
      <c r="P107" s="93"/>
      <c r="Q107" s="93"/>
      <c r="R107" s="92"/>
      <c r="S107" s="95"/>
      <c r="T107" s="93"/>
      <c r="U107" s="93"/>
      <c r="V107" s="92"/>
    </row>
    <row r="108" spans="1:22" x14ac:dyDescent="0.25">
      <c r="A108" s="90">
        <v>100</v>
      </c>
      <c r="B108" s="39" t="s">
        <v>167</v>
      </c>
      <c r="C108" s="19">
        <f t="shared" si="20"/>
        <v>0</v>
      </c>
      <c r="D108" s="93">
        <f t="shared" si="20"/>
        <v>0</v>
      </c>
      <c r="E108" s="93"/>
      <c r="F108" s="94"/>
      <c r="G108" s="95">
        <f t="shared" si="24"/>
        <v>0</v>
      </c>
      <c r="H108" s="93"/>
      <c r="I108" s="93"/>
      <c r="J108" s="92"/>
      <c r="K108" s="95"/>
      <c r="L108" s="93"/>
      <c r="M108" s="93"/>
      <c r="N108" s="92"/>
      <c r="O108" s="95"/>
      <c r="P108" s="93"/>
      <c r="Q108" s="93"/>
      <c r="R108" s="92"/>
      <c r="S108" s="95"/>
      <c r="T108" s="93"/>
      <c r="U108" s="93"/>
      <c r="V108" s="92"/>
    </row>
    <row r="109" spans="1:22" x14ac:dyDescent="0.25">
      <c r="A109" s="90">
        <v>101</v>
      </c>
      <c r="B109" s="39" t="s">
        <v>168</v>
      </c>
      <c r="C109" s="19">
        <f t="shared" si="20"/>
        <v>0</v>
      </c>
      <c r="D109" s="93">
        <f t="shared" si="20"/>
        <v>0</v>
      </c>
      <c r="E109" s="93"/>
      <c r="F109" s="94"/>
      <c r="G109" s="95">
        <f t="shared" si="24"/>
        <v>0</v>
      </c>
      <c r="H109" s="93"/>
      <c r="I109" s="93"/>
      <c r="J109" s="92"/>
      <c r="K109" s="95"/>
      <c r="L109" s="93"/>
      <c r="M109" s="93"/>
      <c r="N109" s="92"/>
      <c r="O109" s="95"/>
      <c r="P109" s="93"/>
      <c r="Q109" s="93"/>
      <c r="R109" s="92"/>
      <c r="S109" s="95"/>
      <c r="T109" s="93"/>
      <c r="U109" s="93"/>
      <c r="V109" s="92"/>
    </row>
    <row r="110" spans="1:22" x14ac:dyDescent="0.25">
      <c r="A110" s="90">
        <v>102</v>
      </c>
      <c r="B110" s="39" t="s">
        <v>169</v>
      </c>
      <c r="C110" s="19">
        <f t="shared" si="20"/>
        <v>0</v>
      </c>
      <c r="D110" s="93">
        <f t="shared" si="20"/>
        <v>0</v>
      </c>
      <c r="E110" s="93"/>
      <c r="F110" s="94"/>
      <c r="G110" s="95">
        <f t="shared" si="24"/>
        <v>0</v>
      </c>
      <c r="H110" s="93"/>
      <c r="I110" s="93"/>
      <c r="J110" s="92"/>
      <c r="K110" s="95"/>
      <c r="L110" s="93"/>
      <c r="M110" s="93"/>
      <c r="N110" s="92"/>
      <c r="O110" s="95"/>
      <c r="P110" s="93"/>
      <c r="Q110" s="93"/>
      <c r="R110" s="92"/>
      <c r="S110" s="95"/>
      <c r="T110" s="93"/>
      <c r="U110" s="93"/>
      <c r="V110" s="92"/>
    </row>
    <row r="111" spans="1:22" x14ac:dyDescent="0.25">
      <c r="A111" s="90">
        <v>103</v>
      </c>
      <c r="B111" s="24" t="s">
        <v>4</v>
      </c>
      <c r="C111" s="37">
        <f t="shared" si="20"/>
        <v>0</v>
      </c>
      <c r="D111" s="132">
        <f t="shared" si="20"/>
        <v>0</v>
      </c>
      <c r="E111" s="26">
        <f t="shared" si="20"/>
        <v>0</v>
      </c>
      <c r="F111" s="27">
        <f t="shared" si="20"/>
        <v>0</v>
      </c>
      <c r="G111" s="28">
        <f t="shared" si="24"/>
        <v>0</v>
      </c>
      <c r="H111" s="26"/>
      <c r="I111" s="26"/>
      <c r="J111" s="29"/>
      <c r="K111" s="95"/>
      <c r="L111" s="93"/>
      <c r="M111" s="93"/>
      <c r="N111" s="92"/>
      <c r="O111" s="95"/>
      <c r="P111" s="93"/>
      <c r="Q111" s="93"/>
      <c r="R111" s="92"/>
      <c r="S111" s="37">
        <f>T111+V111</f>
        <v>0</v>
      </c>
      <c r="T111" s="132"/>
      <c r="U111" s="26"/>
      <c r="V111" s="29"/>
    </row>
    <row r="112" spans="1:22" x14ac:dyDescent="0.25">
      <c r="A112" s="90">
        <v>104</v>
      </c>
      <c r="B112" s="39" t="s">
        <v>170</v>
      </c>
      <c r="C112" s="133">
        <f t="shared" si="20"/>
        <v>0</v>
      </c>
      <c r="D112" s="134">
        <f t="shared" si="20"/>
        <v>0</v>
      </c>
      <c r="E112" s="22"/>
      <c r="F112" s="30"/>
      <c r="G112" s="19">
        <f t="shared" si="24"/>
        <v>0</v>
      </c>
      <c r="H112" s="22"/>
      <c r="I112" s="26"/>
      <c r="J112" s="29"/>
      <c r="K112" s="95"/>
      <c r="L112" s="93"/>
      <c r="M112" s="93"/>
      <c r="N112" s="92"/>
      <c r="O112" s="95"/>
      <c r="P112" s="93"/>
      <c r="Q112" s="93"/>
      <c r="R112" s="92"/>
      <c r="S112" s="37"/>
      <c r="T112" s="132"/>
      <c r="U112" s="26"/>
      <c r="V112" s="29"/>
    </row>
    <row r="113" spans="1:22" x14ac:dyDescent="0.25">
      <c r="A113" s="90">
        <v>105</v>
      </c>
      <c r="B113" s="39" t="s">
        <v>171</v>
      </c>
      <c r="C113" s="133">
        <f t="shared" si="20"/>
        <v>0</v>
      </c>
      <c r="D113" s="134">
        <f t="shared" si="20"/>
        <v>0</v>
      </c>
      <c r="E113" s="22"/>
      <c r="F113" s="30"/>
      <c r="G113" s="19">
        <f t="shared" si="24"/>
        <v>0</v>
      </c>
      <c r="H113" s="22"/>
      <c r="I113" s="26"/>
      <c r="J113" s="29"/>
      <c r="K113" s="95"/>
      <c r="L113" s="93"/>
      <c r="M113" s="93"/>
      <c r="N113" s="92"/>
      <c r="O113" s="95"/>
      <c r="P113" s="93"/>
      <c r="Q113" s="93"/>
      <c r="R113" s="92"/>
      <c r="S113" s="37"/>
      <c r="T113" s="132"/>
      <c r="U113" s="26"/>
      <c r="V113" s="29"/>
    </row>
    <row r="114" spans="1:22" x14ac:dyDescent="0.25">
      <c r="A114" s="90">
        <v>106</v>
      </c>
      <c r="B114" s="24" t="s">
        <v>5</v>
      </c>
      <c r="C114" s="37">
        <f t="shared" si="20"/>
        <v>0</v>
      </c>
      <c r="D114" s="132">
        <f t="shared" si="20"/>
        <v>0</v>
      </c>
      <c r="E114" s="26">
        <f t="shared" si="20"/>
        <v>0</v>
      </c>
      <c r="F114" s="27">
        <f t="shared" si="20"/>
        <v>0</v>
      </c>
      <c r="G114" s="28">
        <f t="shared" si="24"/>
        <v>0</v>
      </c>
      <c r="H114" s="26"/>
      <c r="I114" s="26"/>
      <c r="J114" s="92"/>
      <c r="K114" s="95"/>
      <c r="L114" s="93"/>
      <c r="M114" s="93"/>
      <c r="N114" s="92"/>
      <c r="O114" s="95"/>
      <c r="P114" s="93"/>
      <c r="Q114" s="93"/>
      <c r="R114" s="92"/>
      <c r="S114" s="37">
        <f>T114+V114</f>
        <v>0</v>
      </c>
      <c r="T114" s="132"/>
      <c r="U114" s="26"/>
      <c r="V114" s="29"/>
    </row>
    <row r="115" spans="1:22" x14ac:dyDescent="0.25">
      <c r="A115" s="90">
        <v>107</v>
      </c>
      <c r="B115" s="135" t="s">
        <v>92</v>
      </c>
      <c r="C115" s="19">
        <f t="shared" si="20"/>
        <v>0</v>
      </c>
      <c r="D115" s="22">
        <f t="shared" si="20"/>
        <v>0</v>
      </c>
      <c r="E115" s="22"/>
      <c r="F115" s="30"/>
      <c r="G115" s="19">
        <f t="shared" si="24"/>
        <v>0</v>
      </c>
      <c r="H115" s="22"/>
      <c r="I115" s="26"/>
      <c r="J115" s="92"/>
      <c r="K115" s="95"/>
      <c r="L115" s="93"/>
      <c r="M115" s="93"/>
      <c r="N115" s="92"/>
      <c r="O115" s="95"/>
      <c r="P115" s="93"/>
      <c r="Q115" s="93"/>
      <c r="R115" s="92"/>
      <c r="S115" s="28"/>
      <c r="T115" s="26"/>
      <c r="U115" s="26"/>
      <c r="V115" s="29"/>
    </row>
    <row r="116" spans="1:22" x14ac:dyDescent="0.25">
      <c r="A116" s="90">
        <v>108</v>
      </c>
      <c r="B116" s="135" t="s">
        <v>93</v>
      </c>
      <c r="C116" s="19">
        <f t="shared" si="20"/>
        <v>0</v>
      </c>
      <c r="D116" s="22">
        <f t="shared" si="20"/>
        <v>0</v>
      </c>
      <c r="E116" s="22"/>
      <c r="F116" s="30"/>
      <c r="G116" s="19">
        <f t="shared" si="24"/>
        <v>0</v>
      </c>
      <c r="H116" s="22"/>
      <c r="I116" s="26"/>
      <c r="J116" s="92"/>
      <c r="K116" s="95"/>
      <c r="L116" s="93"/>
      <c r="M116" s="93"/>
      <c r="N116" s="92"/>
      <c r="O116" s="95"/>
      <c r="P116" s="93"/>
      <c r="Q116" s="93"/>
      <c r="R116" s="92"/>
      <c r="S116" s="28"/>
      <c r="T116" s="26"/>
      <c r="U116" s="26"/>
      <c r="V116" s="29"/>
    </row>
    <row r="117" spans="1:22" x14ac:dyDescent="0.25">
      <c r="A117" s="90">
        <v>109</v>
      </c>
      <c r="B117" s="24" t="s">
        <v>172</v>
      </c>
      <c r="C117" s="28">
        <f t="shared" si="20"/>
        <v>0</v>
      </c>
      <c r="D117" s="26">
        <f t="shared" si="20"/>
        <v>0</v>
      </c>
      <c r="E117" s="26">
        <f t="shared" si="20"/>
        <v>0</v>
      </c>
      <c r="F117" s="27"/>
      <c r="G117" s="28">
        <f t="shared" si="24"/>
        <v>0</v>
      </c>
      <c r="H117" s="26"/>
      <c r="I117" s="26"/>
      <c r="J117" s="29"/>
      <c r="K117" s="95"/>
      <c r="L117" s="93"/>
      <c r="M117" s="93"/>
      <c r="N117" s="92"/>
      <c r="O117" s="95"/>
      <c r="P117" s="93"/>
      <c r="Q117" s="93"/>
      <c r="R117" s="92"/>
      <c r="S117" s="28">
        <f>T117+V117</f>
        <v>0</v>
      </c>
      <c r="T117" s="26"/>
      <c r="U117" s="26"/>
      <c r="V117" s="29"/>
    </row>
    <row r="118" spans="1:22" x14ac:dyDescent="0.25">
      <c r="A118" s="90">
        <v>110</v>
      </c>
      <c r="B118" s="53" t="s">
        <v>6</v>
      </c>
      <c r="C118" s="28">
        <f t="shared" si="20"/>
        <v>0</v>
      </c>
      <c r="D118" s="26">
        <f t="shared" si="20"/>
        <v>0</v>
      </c>
      <c r="E118" s="26"/>
      <c r="F118" s="27"/>
      <c r="G118" s="28">
        <f t="shared" si="24"/>
        <v>0</v>
      </c>
      <c r="H118" s="26"/>
      <c r="I118" s="26"/>
      <c r="J118" s="29"/>
      <c r="K118" s="95"/>
      <c r="L118" s="93"/>
      <c r="M118" s="93"/>
      <c r="N118" s="92"/>
      <c r="O118" s="95"/>
      <c r="P118" s="93"/>
      <c r="Q118" s="93"/>
      <c r="R118" s="92"/>
      <c r="S118" s="28"/>
      <c r="T118" s="26"/>
      <c r="U118" s="26"/>
      <c r="V118" s="29"/>
    </row>
    <row r="119" spans="1:22" x14ac:dyDescent="0.25">
      <c r="A119" s="90">
        <v>111</v>
      </c>
      <c r="B119" s="136" t="s">
        <v>173</v>
      </c>
      <c r="C119" s="19">
        <f t="shared" si="20"/>
        <v>0</v>
      </c>
      <c r="D119" s="22">
        <f t="shared" si="20"/>
        <v>0</v>
      </c>
      <c r="E119" s="22"/>
      <c r="F119" s="30"/>
      <c r="G119" s="19">
        <f t="shared" si="24"/>
        <v>0</v>
      </c>
      <c r="H119" s="22"/>
      <c r="I119" s="26"/>
      <c r="J119" s="29"/>
      <c r="K119" s="95"/>
      <c r="L119" s="93"/>
      <c r="M119" s="93"/>
      <c r="N119" s="92"/>
      <c r="O119" s="95"/>
      <c r="P119" s="93"/>
      <c r="Q119" s="93"/>
      <c r="R119" s="92"/>
      <c r="S119" s="28"/>
      <c r="T119" s="26"/>
      <c r="U119" s="26"/>
      <c r="V119" s="29"/>
    </row>
    <row r="120" spans="1:22" x14ac:dyDescent="0.25">
      <c r="A120" s="90">
        <v>112</v>
      </c>
      <c r="B120" s="136" t="s">
        <v>95</v>
      </c>
      <c r="C120" s="19">
        <f t="shared" si="20"/>
        <v>0</v>
      </c>
      <c r="D120" s="22">
        <f t="shared" si="20"/>
        <v>0</v>
      </c>
      <c r="E120" s="22"/>
      <c r="F120" s="30"/>
      <c r="G120" s="19">
        <f t="shared" si="24"/>
        <v>0</v>
      </c>
      <c r="H120" s="22"/>
      <c r="I120" s="26"/>
      <c r="J120" s="29"/>
      <c r="K120" s="95"/>
      <c r="L120" s="93"/>
      <c r="M120" s="93"/>
      <c r="N120" s="92"/>
      <c r="O120" s="95"/>
      <c r="P120" s="93"/>
      <c r="Q120" s="93"/>
      <c r="R120" s="92"/>
      <c r="S120" s="28"/>
      <c r="T120" s="26"/>
      <c r="U120" s="26"/>
      <c r="V120" s="29"/>
    </row>
    <row r="121" spans="1:22" ht="26.4" x14ac:dyDescent="0.25">
      <c r="A121" s="90">
        <v>113</v>
      </c>
      <c r="B121" s="137" t="s">
        <v>96</v>
      </c>
      <c r="C121" s="19">
        <f t="shared" si="20"/>
        <v>0</v>
      </c>
      <c r="D121" s="22">
        <f t="shared" si="20"/>
        <v>0</v>
      </c>
      <c r="E121" s="22"/>
      <c r="F121" s="30"/>
      <c r="G121" s="19">
        <f t="shared" si="24"/>
        <v>0</v>
      </c>
      <c r="H121" s="22"/>
      <c r="I121" s="26"/>
      <c r="J121" s="29"/>
      <c r="K121" s="95"/>
      <c r="L121" s="93"/>
      <c r="M121" s="93"/>
      <c r="N121" s="92"/>
      <c r="O121" s="95"/>
      <c r="P121" s="93"/>
      <c r="Q121" s="93"/>
      <c r="R121" s="92"/>
      <c r="S121" s="28"/>
      <c r="T121" s="26"/>
      <c r="U121" s="26"/>
      <c r="V121" s="29"/>
    </row>
    <row r="122" spans="1:22" ht="26.4" x14ac:dyDescent="0.25">
      <c r="A122" s="90">
        <v>114</v>
      </c>
      <c r="B122" s="33" t="s">
        <v>35</v>
      </c>
      <c r="C122" s="28">
        <f t="shared" si="20"/>
        <v>0</v>
      </c>
      <c r="D122" s="26">
        <f t="shared" si="20"/>
        <v>0</v>
      </c>
      <c r="E122" s="26">
        <f t="shared" si="20"/>
        <v>0</v>
      </c>
      <c r="F122" s="27"/>
      <c r="G122" s="28">
        <f t="shared" si="24"/>
        <v>0</v>
      </c>
      <c r="H122" s="26"/>
      <c r="I122" s="26"/>
      <c r="J122" s="29"/>
      <c r="K122" s="95"/>
      <c r="L122" s="93"/>
      <c r="M122" s="93"/>
      <c r="N122" s="92"/>
      <c r="O122" s="95"/>
      <c r="P122" s="93"/>
      <c r="Q122" s="93"/>
      <c r="R122" s="92"/>
      <c r="S122" s="28">
        <f>T122+V122</f>
        <v>0</v>
      </c>
      <c r="T122" s="26"/>
      <c r="U122" s="26"/>
      <c r="V122" s="29"/>
    </row>
    <row r="123" spans="1:22" x14ac:dyDescent="0.25">
      <c r="A123" s="90">
        <v>115</v>
      </c>
      <c r="B123" s="24" t="s">
        <v>8</v>
      </c>
      <c r="C123" s="28">
        <f t="shared" si="20"/>
        <v>0</v>
      </c>
      <c r="D123" s="26">
        <f t="shared" si="20"/>
        <v>0</v>
      </c>
      <c r="E123" s="26">
        <f t="shared" si="20"/>
        <v>0</v>
      </c>
      <c r="F123" s="27"/>
      <c r="G123" s="28">
        <f t="shared" si="24"/>
        <v>0</v>
      </c>
      <c r="H123" s="26"/>
      <c r="I123" s="26"/>
      <c r="J123" s="31"/>
      <c r="K123" s="95"/>
      <c r="L123" s="93"/>
      <c r="M123" s="93"/>
      <c r="N123" s="92"/>
      <c r="O123" s="95"/>
      <c r="P123" s="93"/>
      <c r="Q123" s="93"/>
      <c r="R123" s="92"/>
      <c r="S123" s="28">
        <f t="shared" ref="S123:S131" si="25">T123+V123</f>
        <v>0</v>
      </c>
      <c r="T123" s="26"/>
      <c r="U123" s="22"/>
      <c r="V123" s="31"/>
    </row>
    <row r="124" spans="1:22" x14ac:dyDescent="0.25">
      <c r="A124" s="90">
        <f t="shared" si="19"/>
        <v>116</v>
      </c>
      <c r="B124" s="24" t="s">
        <v>9</v>
      </c>
      <c r="C124" s="28">
        <f t="shared" si="20"/>
        <v>0</v>
      </c>
      <c r="D124" s="26">
        <f t="shared" si="20"/>
        <v>0</v>
      </c>
      <c r="E124" s="26">
        <f t="shared" si="20"/>
        <v>0</v>
      </c>
      <c r="F124" s="27"/>
      <c r="G124" s="28">
        <f t="shared" si="24"/>
        <v>0</v>
      </c>
      <c r="H124" s="26"/>
      <c r="I124" s="26"/>
      <c r="J124" s="31"/>
      <c r="K124" s="95"/>
      <c r="L124" s="93"/>
      <c r="M124" s="93"/>
      <c r="N124" s="92"/>
      <c r="O124" s="95"/>
      <c r="P124" s="93"/>
      <c r="Q124" s="93"/>
      <c r="R124" s="92"/>
      <c r="S124" s="28">
        <f t="shared" si="25"/>
        <v>0</v>
      </c>
      <c r="T124" s="26"/>
      <c r="U124" s="22"/>
      <c r="V124" s="31"/>
    </row>
    <row r="125" spans="1:22" x14ac:dyDescent="0.25">
      <c r="A125" s="90">
        <f t="shared" si="19"/>
        <v>117</v>
      </c>
      <c r="B125" s="24" t="s">
        <v>10</v>
      </c>
      <c r="C125" s="28">
        <f t="shared" si="20"/>
        <v>0</v>
      </c>
      <c r="D125" s="26">
        <f t="shared" si="20"/>
        <v>0</v>
      </c>
      <c r="E125" s="26">
        <f t="shared" si="20"/>
        <v>0</v>
      </c>
      <c r="F125" s="27"/>
      <c r="G125" s="28">
        <f t="shared" si="24"/>
        <v>0</v>
      </c>
      <c r="H125" s="26"/>
      <c r="I125" s="26"/>
      <c r="J125" s="29"/>
      <c r="K125" s="95"/>
      <c r="L125" s="93"/>
      <c r="M125" s="93"/>
      <c r="N125" s="92"/>
      <c r="O125" s="95"/>
      <c r="P125" s="93"/>
      <c r="Q125" s="93"/>
      <c r="R125" s="92"/>
      <c r="S125" s="28">
        <f t="shared" si="25"/>
        <v>0</v>
      </c>
      <c r="T125" s="26"/>
      <c r="U125" s="22"/>
      <c r="V125" s="31"/>
    </row>
    <row r="126" spans="1:22" x14ac:dyDescent="0.25">
      <c r="A126" s="90">
        <f t="shared" si="19"/>
        <v>118</v>
      </c>
      <c r="B126" s="24" t="s">
        <v>11</v>
      </c>
      <c r="C126" s="28">
        <f t="shared" si="20"/>
        <v>0</v>
      </c>
      <c r="D126" s="26">
        <f t="shared" si="20"/>
        <v>0</v>
      </c>
      <c r="E126" s="26">
        <f t="shared" si="20"/>
        <v>0</v>
      </c>
      <c r="F126" s="27"/>
      <c r="G126" s="28">
        <f t="shared" si="24"/>
        <v>0</v>
      </c>
      <c r="H126" s="26"/>
      <c r="I126" s="26"/>
      <c r="J126" s="31"/>
      <c r="K126" s="95"/>
      <c r="L126" s="93"/>
      <c r="M126" s="93"/>
      <c r="N126" s="92"/>
      <c r="O126" s="95"/>
      <c r="P126" s="93"/>
      <c r="Q126" s="93"/>
      <c r="R126" s="92"/>
      <c r="S126" s="28"/>
      <c r="T126" s="26"/>
      <c r="U126" s="22"/>
      <c r="V126" s="31"/>
    </row>
    <row r="127" spans="1:22" x14ac:dyDescent="0.25">
      <c r="A127" s="90">
        <f t="shared" si="19"/>
        <v>119</v>
      </c>
      <c r="B127" s="24" t="s">
        <v>12</v>
      </c>
      <c r="C127" s="28">
        <f t="shared" si="20"/>
        <v>0</v>
      </c>
      <c r="D127" s="26">
        <f t="shared" si="20"/>
        <v>0</v>
      </c>
      <c r="E127" s="26">
        <f t="shared" si="20"/>
        <v>0</v>
      </c>
      <c r="F127" s="27"/>
      <c r="G127" s="28">
        <f t="shared" si="24"/>
        <v>0</v>
      </c>
      <c r="H127" s="26"/>
      <c r="I127" s="26"/>
      <c r="J127" s="31"/>
      <c r="K127" s="95"/>
      <c r="L127" s="93"/>
      <c r="M127" s="93"/>
      <c r="N127" s="92"/>
      <c r="O127" s="95"/>
      <c r="P127" s="93"/>
      <c r="Q127" s="93"/>
      <c r="R127" s="92"/>
      <c r="S127" s="28">
        <f t="shared" si="25"/>
        <v>0</v>
      </c>
      <c r="T127" s="26"/>
      <c r="U127" s="26"/>
      <c r="V127" s="31"/>
    </row>
    <row r="128" spans="1:22" x14ac:dyDescent="0.25">
      <c r="A128" s="90">
        <f t="shared" si="19"/>
        <v>120</v>
      </c>
      <c r="B128" s="24" t="s">
        <v>13</v>
      </c>
      <c r="C128" s="28">
        <f t="shared" si="20"/>
        <v>0</v>
      </c>
      <c r="D128" s="26">
        <f t="shared" si="20"/>
        <v>0</v>
      </c>
      <c r="E128" s="26">
        <f t="shared" si="20"/>
        <v>0</v>
      </c>
      <c r="F128" s="27"/>
      <c r="G128" s="28">
        <f t="shared" si="24"/>
        <v>0</v>
      </c>
      <c r="H128" s="26"/>
      <c r="I128" s="26"/>
      <c r="J128" s="31"/>
      <c r="K128" s="95"/>
      <c r="L128" s="93"/>
      <c r="M128" s="93"/>
      <c r="N128" s="92"/>
      <c r="O128" s="95"/>
      <c r="P128" s="93"/>
      <c r="Q128" s="93"/>
      <c r="R128" s="92"/>
      <c r="S128" s="28">
        <f t="shared" si="25"/>
        <v>0</v>
      </c>
      <c r="T128" s="26"/>
      <c r="U128" s="22"/>
      <c r="V128" s="31"/>
    </row>
    <row r="129" spans="1:22" x14ac:dyDescent="0.25">
      <c r="A129" s="90">
        <f t="shared" si="19"/>
        <v>121</v>
      </c>
      <c r="B129" s="24" t="s">
        <v>14</v>
      </c>
      <c r="C129" s="28">
        <f t="shared" si="20"/>
        <v>0</v>
      </c>
      <c r="D129" s="26">
        <f t="shared" si="20"/>
        <v>0</v>
      </c>
      <c r="E129" s="26">
        <f t="shared" si="20"/>
        <v>0</v>
      </c>
      <c r="F129" s="27"/>
      <c r="G129" s="28">
        <f t="shared" si="24"/>
        <v>0</v>
      </c>
      <c r="H129" s="26"/>
      <c r="I129" s="26"/>
      <c r="J129" s="31"/>
      <c r="K129" s="95"/>
      <c r="L129" s="93"/>
      <c r="M129" s="93"/>
      <c r="N129" s="92"/>
      <c r="O129" s="95"/>
      <c r="P129" s="93"/>
      <c r="Q129" s="93"/>
      <c r="R129" s="92"/>
      <c r="S129" s="28"/>
      <c r="T129" s="26"/>
      <c r="U129" s="22"/>
      <c r="V129" s="31"/>
    </row>
    <row r="130" spans="1:22" x14ac:dyDescent="0.25">
      <c r="A130" s="90">
        <f t="shared" si="19"/>
        <v>122</v>
      </c>
      <c r="B130" s="24" t="s">
        <v>15</v>
      </c>
      <c r="C130" s="28">
        <f t="shared" si="20"/>
        <v>0</v>
      </c>
      <c r="D130" s="26">
        <f t="shared" si="20"/>
        <v>0</v>
      </c>
      <c r="E130" s="26"/>
      <c r="F130" s="27"/>
      <c r="G130" s="28">
        <f t="shared" si="24"/>
        <v>0</v>
      </c>
      <c r="H130" s="26"/>
      <c r="I130" s="26"/>
      <c r="J130" s="31"/>
      <c r="K130" s="95"/>
      <c r="L130" s="93"/>
      <c r="M130" s="93"/>
      <c r="N130" s="92"/>
      <c r="O130" s="95"/>
      <c r="P130" s="93"/>
      <c r="Q130" s="93"/>
      <c r="R130" s="92"/>
      <c r="S130" s="28"/>
      <c r="T130" s="26"/>
      <c r="U130" s="22"/>
      <c r="V130" s="31"/>
    </row>
    <row r="131" spans="1:22" x14ac:dyDescent="0.25">
      <c r="A131" s="90">
        <f t="shared" si="19"/>
        <v>123</v>
      </c>
      <c r="B131" s="24" t="s">
        <v>30</v>
      </c>
      <c r="C131" s="28">
        <f t="shared" si="20"/>
        <v>0</v>
      </c>
      <c r="D131" s="26">
        <f t="shared" si="20"/>
        <v>0</v>
      </c>
      <c r="E131" s="26">
        <f t="shared" si="20"/>
        <v>0</v>
      </c>
      <c r="F131" s="27"/>
      <c r="G131" s="28">
        <f t="shared" si="24"/>
        <v>0</v>
      </c>
      <c r="H131" s="26"/>
      <c r="I131" s="26"/>
      <c r="J131" s="31"/>
      <c r="K131" s="95"/>
      <c r="L131" s="93"/>
      <c r="M131" s="93"/>
      <c r="N131" s="92"/>
      <c r="O131" s="95"/>
      <c r="P131" s="93"/>
      <c r="Q131" s="93"/>
      <c r="R131" s="92"/>
      <c r="S131" s="28">
        <f t="shared" si="25"/>
        <v>0</v>
      </c>
      <c r="T131" s="26"/>
      <c r="U131" s="22"/>
      <c r="V131" s="31"/>
    </row>
    <row r="132" spans="1:22" x14ac:dyDescent="0.25">
      <c r="A132" s="90">
        <f t="shared" si="19"/>
        <v>124</v>
      </c>
      <c r="B132" s="24" t="s">
        <v>17</v>
      </c>
      <c r="C132" s="28">
        <f t="shared" si="20"/>
        <v>0</v>
      </c>
      <c r="D132" s="26">
        <f t="shared" si="20"/>
        <v>0</v>
      </c>
      <c r="E132" s="26"/>
      <c r="F132" s="27"/>
      <c r="G132" s="34">
        <f t="shared" si="24"/>
        <v>0</v>
      </c>
      <c r="H132" s="26"/>
      <c r="I132" s="26"/>
      <c r="J132" s="31"/>
      <c r="K132" s="95"/>
      <c r="L132" s="93"/>
      <c r="M132" s="93"/>
      <c r="N132" s="92"/>
      <c r="O132" s="95"/>
      <c r="P132" s="93"/>
      <c r="Q132" s="93"/>
      <c r="R132" s="92"/>
      <c r="S132" s="28"/>
      <c r="T132" s="22"/>
      <c r="U132" s="22"/>
      <c r="V132" s="31"/>
    </row>
    <row r="133" spans="1:22" x14ac:dyDescent="0.25">
      <c r="A133" s="90">
        <f t="shared" si="19"/>
        <v>125</v>
      </c>
      <c r="B133" s="24" t="s">
        <v>174</v>
      </c>
      <c r="C133" s="28">
        <f t="shared" si="20"/>
        <v>0</v>
      </c>
      <c r="D133" s="26">
        <f t="shared" si="20"/>
        <v>0</v>
      </c>
      <c r="E133" s="26"/>
      <c r="F133" s="27"/>
      <c r="G133" s="34">
        <f>G134</f>
        <v>0</v>
      </c>
      <c r="H133" s="26"/>
      <c r="I133" s="26"/>
      <c r="J133" s="97"/>
      <c r="K133" s="102"/>
      <c r="L133" s="93"/>
      <c r="M133" s="93"/>
      <c r="N133" s="97"/>
      <c r="O133" s="102"/>
      <c r="P133" s="93"/>
      <c r="Q133" s="93"/>
      <c r="R133" s="97"/>
      <c r="S133" s="102"/>
      <c r="T133" s="93"/>
      <c r="U133" s="93"/>
      <c r="V133" s="97"/>
    </row>
    <row r="134" spans="1:22" x14ac:dyDescent="0.25">
      <c r="A134" s="90">
        <f t="shared" si="19"/>
        <v>126</v>
      </c>
      <c r="B134" s="24" t="s">
        <v>175</v>
      </c>
      <c r="C134" s="19">
        <f t="shared" si="20"/>
        <v>0</v>
      </c>
      <c r="D134" s="22">
        <f t="shared" si="20"/>
        <v>0</v>
      </c>
      <c r="E134" s="26"/>
      <c r="F134" s="27"/>
      <c r="G134" s="102">
        <f t="shared" si="24"/>
        <v>0</v>
      </c>
      <c r="H134" s="22"/>
      <c r="I134" s="26"/>
      <c r="J134" s="97"/>
      <c r="K134" s="102"/>
      <c r="L134" s="93"/>
      <c r="M134" s="93"/>
      <c r="N134" s="97"/>
      <c r="O134" s="102"/>
      <c r="P134" s="93"/>
      <c r="Q134" s="93"/>
      <c r="R134" s="97"/>
      <c r="S134" s="34"/>
      <c r="T134" s="26"/>
      <c r="U134" s="26"/>
      <c r="V134" s="35"/>
    </row>
    <row r="135" spans="1:22" x14ac:dyDescent="0.25">
      <c r="A135" s="90">
        <f t="shared" si="19"/>
        <v>127</v>
      </c>
      <c r="B135" s="24" t="s">
        <v>139</v>
      </c>
      <c r="C135" s="28">
        <f t="shared" si="20"/>
        <v>0</v>
      </c>
      <c r="D135" s="26">
        <f t="shared" si="20"/>
        <v>0</v>
      </c>
      <c r="E135" s="26"/>
      <c r="F135" s="27"/>
      <c r="G135" s="34">
        <f>G136+G137</f>
        <v>0</v>
      </c>
      <c r="H135" s="26"/>
      <c r="I135" s="93"/>
      <c r="J135" s="97"/>
      <c r="K135" s="102"/>
      <c r="L135" s="93"/>
      <c r="M135" s="93"/>
      <c r="N135" s="97"/>
      <c r="O135" s="102"/>
      <c r="P135" s="93"/>
      <c r="Q135" s="93"/>
      <c r="R135" s="97"/>
      <c r="S135" s="102"/>
      <c r="T135" s="93"/>
      <c r="U135" s="93"/>
      <c r="V135" s="97"/>
    </row>
    <row r="136" spans="1:22" x14ac:dyDescent="0.25">
      <c r="A136" s="90">
        <f t="shared" si="19"/>
        <v>128</v>
      </c>
      <c r="B136" s="39" t="s">
        <v>176</v>
      </c>
      <c r="C136" s="19">
        <f t="shared" si="20"/>
        <v>0</v>
      </c>
      <c r="D136" s="22">
        <f t="shared" si="20"/>
        <v>0</v>
      </c>
      <c r="E136" s="26"/>
      <c r="F136" s="27"/>
      <c r="G136" s="95">
        <f t="shared" si="24"/>
        <v>0</v>
      </c>
      <c r="H136" s="22"/>
      <c r="I136" s="26"/>
      <c r="J136" s="92"/>
      <c r="K136" s="95"/>
      <c r="L136" s="93"/>
      <c r="M136" s="93"/>
      <c r="N136" s="92"/>
      <c r="O136" s="95"/>
      <c r="P136" s="93"/>
      <c r="Q136" s="93"/>
      <c r="R136" s="92"/>
      <c r="S136" s="28"/>
      <c r="T136" s="26"/>
      <c r="U136" s="26"/>
      <c r="V136" s="29"/>
    </row>
    <row r="137" spans="1:22" x14ac:dyDescent="0.25">
      <c r="A137" s="90">
        <f t="shared" si="19"/>
        <v>129</v>
      </c>
      <c r="B137" s="138" t="s">
        <v>177</v>
      </c>
      <c r="C137" s="19">
        <f t="shared" si="20"/>
        <v>0</v>
      </c>
      <c r="D137" s="22">
        <f t="shared" si="20"/>
        <v>0</v>
      </c>
      <c r="E137" s="26"/>
      <c r="F137" s="27"/>
      <c r="G137" s="95">
        <f t="shared" si="24"/>
        <v>0</v>
      </c>
      <c r="H137" s="22"/>
      <c r="I137" s="26"/>
      <c r="J137" s="92"/>
      <c r="K137" s="95"/>
      <c r="L137" s="93"/>
      <c r="M137" s="93"/>
      <c r="N137" s="92"/>
      <c r="O137" s="95"/>
      <c r="P137" s="93"/>
      <c r="Q137" s="93"/>
      <c r="R137" s="92"/>
      <c r="S137" s="28"/>
      <c r="T137" s="26"/>
      <c r="U137" s="26"/>
      <c r="V137" s="29"/>
    </row>
    <row r="138" spans="1:22" x14ac:dyDescent="0.25">
      <c r="A138" s="90">
        <v>130</v>
      </c>
      <c r="B138" s="24" t="s">
        <v>112</v>
      </c>
      <c r="C138" s="28">
        <f>G138+K138+O138+S138</f>
        <v>37.466999999999999</v>
      </c>
      <c r="D138" s="26">
        <f>H138+L138+P138+T138</f>
        <v>37.466999999999999</v>
      </c>
      <c r="E138" s="26">
        <f t="shared" si="20"/>
        <v>18.872</v>
      </c>
      <c r="F138" s="27"/>
      <c r="G138" s="28">
        <f>+H138</f>
        <v>33.466999999999999</v>
      </c>
      <c r="H138" s="26">
        <v>33.466999999999999</v>
      </c>
      <c r="I138" s="26">
        <v>18.872</v>
      </c>
      <c r="J138" s="92"/>
      <c r="K138" s="95"/>
      <c r="L138" s="93"/>
      <c r="M138" s="93"/>
      <c r="N138" s="92"/>
      <c r="O138" s="95"/>
      <c r="P138" s="93"/>
      <c r="Q138" s="93"/>
      <c r="R138" s="92"/>
      <c r="S138" s="28">
        <f>T138+V138</f>
        <v>4</v>
      </c>
      <c r="T138" s="26">
        <v>4</v>
      </c>
      <c r="U138" s="26"/>
      <c r="V138" s="29"/>
    </row>
    <row r="139" spans="1:22" ht="13.8" thickBot="1" x14ac:dyDescent="0.3">
      <c r="A139" s="119">
        <v>131</v>
      </c>
      <c r="B139" s="41" t="s">
        <v>156</v>
      </c>
      <c r="C139" s="45">
        <f>G139+K139+O139+S139</f>
        <v>27.847999999999999</v>
      </c>
      <c r="D139" s="43">
        <f>H139+L139+P139+T139</f>
        <v>27.847999999999999</v>
      </c>
      <c r="E139" s="43">
        <f>I139+M139+Q139+U139</f>
        <v>19.053999999999998</v>
      </c>
      <c r="F139" s="44"/>
      <c r="G139" s="56">
        <f>+H139</f>
        <v>27.448</v>
      </c>
      <c r="H139" s="55">
        <v>27.448</v>
      </c>
      <c r="I139" s="55">
        <v>19.053999999999998</v>
      </c>
      <c r="J139" s="122"/>
      <c r="K139" s="139"/>
      <c r="L139" s="140"/>
      <c r="M139" s="140"/>
      <c r="N139" s="141"/>
      <c r="O139" s="139"/>
      <c r="P139" s="140"/>
      <c r="Q139" s="140"/>
      <c r="R139" s="141"/>
      <c r="S139" s="28">
        <f>T139+V139</f>
        <v>0.4</v>
      </c>
      <c r="T139" s="43">
        <v>0.4</v>
      </c>
      <c r="U139" s="43"/>
      <c r="V139" s="46"/>
    </row>
    <row r="140" spans="1:22" ht="42" thickBot="1" x14ac:dyDescent="0.3">
      <c r="A140" s="70">
        <v>132</v>
      </c>
      <c r="B140" s="142" t="s">
        <v>178</v>
      </c>
      <c r="C140" s="72">
        <f t="shared" si="20"/>
        <v>0</v>
      </c>
      <c r="D140" s="59">
        <f t="shared" si="20"/>
        <v>0</v>
      </c>
      <c r="E140" s="59">
        <f t="shared" si="20"/>
        <v>0</v>
      </c>
      <c r="F140" s="62">
        <f t="shared" si="20"/>
        <v>0</v>
      </c>
      <c r="G140" s="72">
        <f>G141+SUM(G157:G168)+G170+G173</f>
        <v>0</v>
      </c>
      <c r="H140" s="61">
        <f>H141+SUM(H157:H168)+H170+H173</f>
        <v>0</v>
      </c>
      <c r="I140" s="59">
        <f>I141+SUM(I157:I168)+I170+I173</f>
        <v>0</v>
      </c>
      <c r="J140" s="64">
        <f>J141+SUM(J157:J168)+J170+J173</f>
        <v>0</v>
      </c>
      <c r="K140" s="73">
        <f>K141+SUM(K158:K168)+K173</f>
        <v>0</v>
      </c>
      <c r="L140" s="59">
        <f>L141+SUM(L158:L168)+L173</f>
        <v>0</v>
      </c>
      <c r="M140" s="59">
        <f>M141+SUM(M157:M168)+M170+M173</f>
        <v>0</v>
      </c>
      <c r="N140" s="64"/>
      <c r="O140" s="72"/>
      <c r="P140" s="59"/>
      <c r="Q140" s="59"/>
      <c r="R140" s="64"/>
      <c r="S140" s="72">
        <f>S141+SUM(S157:S168)+S170+S173</f>
        <v>0</v>
      </c>
      <c r="T140" s="59">
        <f>T157+T173</f>
        <v>0</v>
      </c>
      <c r="U140" s="59">
        <f>U157+U173</f>
        <v>0</v>
      </c>
      <c r="V140" s="64"/>
    </row>
    <row r="141" spans="1:22" x14ac:dyDescent="0.25">
      <c r="A141" s="75">
        <f t="shared" si="19"/>
        <v>133</v>
      </c>
      <c r="B141" s="89" t="s">
        <v>124</v>
      </c>
      <c r="C141" s="84">
        <f t="shared" si="20"/>
        <v>0</v>
      </c>
      <c r="D141" s="82">
        <f t="shared" si="20"/>
        <v>0</v>
      </c>
      <c r="E141" s="82"/>
      <c r="F141" s="85">
        <f t="shared" si="20"/>
        <v>0</v>
      </c>
      <c r="G141" s="82">
        <f>SUM(G142:G156)</f>
        <v>0</v>
      </c>
      <c r="H141" s="82">
        <f>SUM(H142:H156)</f>
        <v>0</v>
      </c>
      <c r="I141" s="82"/>
      <c r="J141" s="86">
        <f>SUM(J142:J156)</f>
        <v>0</v>
      </c>
      <c r="K141" s="87">
        <f>SUM(K142:K153)+K154</f>
        <v>0</v>
      </c>
      <c r="L141" s="82">
        <f>SUM(L142:L153)</f>
        <v>0</v>
      </c>
      <c r="M141" s="82">
        <f>SUM(M142:M153)</f>
        <v>0</v>
      </c>
      <c r="N141" s="112"/>
      <c r="O141" s="131"/>
      <c r="P141" s="116"/>
      <c r="Q141" s="116"/>
      <c r="R141" s="112"/>
      <c r="S141" s="131"/>
      <c r="T141" s="116"/>
      <c r="U141" s="116"/>
      <c r="V141" s="112"/>
    </row>
    <row r="142" spans="1:22" x14ac:dyDescent="0.25">
      <c r="A142" s="90">
        <f t="shared" si="19"/>
        <v>134</v>
      </c>
      <c r="B142" s="39" t="s">
        <v>179</v>
      </c>
      <c r="C142" s="19">
        <f t="shared" si="20"/>
        <v>0</v>
      </c>
      <c r="D142" s="93">
        <f t="shared" si="20"/>
        <v>0</v>
      </c>
      <c r="E142" s="26"/>
      <c r="F142" s="29"/>
      <c r="G142" s="99">
        <f t="shared" si="24"/>
        <v>0</v>
      </c>
      <c r="H142" s="93"/>
      <c r="I142" s="93"/>
      <c r="J142" s="94"/>
      <c r="K142" s="95"/>
      <c r="L142" s="93"/>
      <c r="M142" s="93"/>
      <c r="N142" s="92"/>
      <c r="O142" s="95"/>
      <c r="P142" s="93"/>
      <c r="Q142" s="93"/>
      <c r="R142" s="92"/>
      <c r="S142" s="95"/>
      <c r="T142" s="93"/>
      <c r="U142" s="93"/>
      <c r="V142" s="92"/>
    </row>
    <row r="143" spans="1:22" x14ac:dyDescent="0.25">
      <c r="A143" s="90">
        <f>+A142+1</f>
        <v>135</v>
      </c>
      <c r="B143" s="39" t="s">
        <v>180</v>
      </c>
      <c r="C143" s="19">
        <f t="shared" si="20"/>
        <v>0</v>
      </c>
      <c r="D143" s="93">
        <f t="shared" si="20"/>
        <v>0</v>
      </c>
      <c r="E143" s="26"/>
      <c r="F143" s="29"/>
      <c r="G143" s="99">
        <f t="shared" si="24"/>
        <v>0</v>
      </c>
      <c r="H143" s="93"/>
      <c r="I143" s="93"/>
      <c r="J143" s="94"/>
      <c r="K143" s="95"/>
      <c r="L143" s="93"/>
      <c r="M143" s="93"/>
      <c r="N143" s="92"/>
      <c r="O143" s="95"/>
      <c r="P143" s="93"/>
      <c r="Q143" s="93"/>
      <c r="R143" s="92"/>
      <c r="S143" s="95"/>
      <c r="T143" s="93"/>
      <c r="U143" s="93"/>
      <c r="V143" s="92"/>
    </row>
    <row r="144" spans="1:22" x14ac:dyDescent="0.25">
      <c r="A144" s="90">
        <f>+A143+1</f>
        <v>136</v>
      </c>
      <c r="B144" s="39" t="s">
        <v>181</v>
      </c>
      <c r="C144" s="19">
        <f t="shared" si="20"/>
        <v>0</v>
      </c>
      <c r="D144" s="93">
        <f t="shared" si="20"/>
        <v>0</v>
      </c>
      <c r="E144" s="26"/>
      <c r="F144" s="29"/>
      <c r="G144" s="99">
        <f t="shared" si="24"/>
        <v>0</v>
      </c>
      <c r="H144" s="93"/>
      <c r="I144" s="93"/>
      <c r="J144" s="94"/>
      <c r="K144" s="95"/>
      <c r="L144" s="93"/>
      <c r="M144" s="93"/>
      <c r="N144" s="92"/>
      <c r="O144" s="95"/>
      <c r="P144" s="93"/>
      <c r="Q144" s="93"/>
      <c r="R144" s="92"/>
      <c r="S144" s="95"/>
      <c r="T144" s="93"/>
      <c r="U144" s="93"/>
      <c r="V144" s="92"/>
    </row>
    <row r="145" spans="1:22" x14ac:dyDescent="0.25">
      <c r="A145" s="90">
        <v>137</v>
      </c>
      <c r="B145" s="39" t="s">
        <v>182</v>
      </c>
      <c r="C145" s="19">
        <f t="shared" si="20"/>
        <v>0</v>
      </c>
      <c r="D145" s="93">
        <f t="shared" si="20"/>
        <v>0</v>
      </c>
      <c r="E145" s="26"/>
      <c r="F145" s="29"/>
      <c r="G145" s="99">
        <f t="shared" si="24"/>
        <v>0</v>
      </c>
      <c r="H145" s="91"/>
      <c r="I145" s="93"/>
      <c r="J145" s="94"/>
      <c r="K145" s="95"/>
      <c r="L145" s="93"/>
      <c r="M145" s="93"/>
      <c r="N145" s="92"/>
      <c r="O145" s="95"/>
      <c r="P145" s="93"/>
      <c r="Q145" s="93"/>
      <c r="R145" s="92"/>
      <c r="S145" s="95"/>
      <c r="T145" s="93"/>
      <c r="U145" s="93"/>
      <c r="V145" s="92"/>
    </row>
    <row r="146" spans="1:22" x14ac:dyDescent="0.25">
      <c r="A146" s="90">
        <v>138</v>
      </c>
      <c r="B146" s="118" t="s">
        <v>183</v>
      </c>
      <c r="C146" s="19">
        <f t="shared" si="20"/>
        <v>0</v>
      </c>
      <c r="D146" s="93">
        <f t="shared" si="20"/>
        <v>0</v>
      </c>
      <c r="E146" s="26"/>
      <c r="F146" s="29"/>
      <c r="G146" s="99">
        <f t="shared" si="24"/>
        <v>0</v>
      </c>
      <c r="H146" s="93"/>
      <c r="I146" s="93"/>
      <c r="J146" s="94"/>
      <c r="K146" s="95"/>
      <c r="L146" s="93"/>
      <c r="M146" s="93"/>
      <c r="N146" s="92"/>
      <c r="O146" s="95"/>
      <c r="P146" s="93"/>
      <c r="Q146" s="93"/>
      <c r="R146" s="92"/>
      <c r="S146" s="95"/>
      <c r="T146" s="93"/>
      <c r="U146" s="93"/>
      <c r="V146" s="92"/>
    </row>
    <row r="147" spans="1:22" x14ac:dyDescent="0.25">
      <c r="A147" s="90">
        <f>+A146+1</f>
        <v>139</v>
      </c>
      <c r="B147" s="39" t="s">
        <v>184</v>
      </c>
      <c r="C147" s="19">
        <f t="shared" si="20"/>
        <v>0</v>
      </c>
      <c r="D147" s="93">
        <f t="shared" si="20"/>
        <v>0</v>
      </c>
      <c r="E147" s="26"/>
      <c r="F147" s="29"/>
      <c r="G147" s="99"/>
      <c r="H147" s="93"/>
      <c r="I147" s="93"/>
      <c r="J147" s="94"/>
      <c r="K147" s="95">
        <f>L147+N147</f>
        <v>0</v>
      </c>
      <c r="L147" s="93"/>
      <c r="M147" s="93"/>
      <c r="N147" s="92"/>
      <c r="O147" s="95"/>
      <c r="P147" s="93"/>
      <c r="Q147" s="93"/>
      <c r="R147" s="92"/>
      <c r="S147" s="95"/>
      <c r="T147" s="93"/>
      <c r="U147" s="93"/>
      <c r="V147" s="92"/>
    </row>
    <row r="148" spans="1:22" x14ac:dyDescent="0.25">
      <c r="A148" s="90">
        <f>+A147+1</f>
        <v>140</v>
      </c>
      <c r="B148" s="39" t="s">
        <v>185</v>
      </c>
      <c r="C148" s="19">
        <f t="shared" si="20"/>
        <v>0</v>
      </c>
      <c r="D148" s="93">
        <f t="shared" si="20"/>
        <v>0</v>
      </c>
      <c r="E148" s="26"/>
      <c r="F148" s="29"/>
      <c r="G148" s="99"/>
      <c r="H148" s="93"/>
      <c r="I148" s="93"/>
      <c r="J148" s="94"/>
      <c r="K148" s="95">
        <f>L148+N148</f>
        <v>0</v>
      </c>
      <c r="L148" s="93"/>
      <c r="M148" s="93"/>
      <c r="N148" s="92"/>
      <c r="O148" s="95"/>
      <c r="P148" s="93"/>
      <c r="Q148" s="93"/>
      <c r="R148" s="92"/>
      <c r="S148" s="95"/>
      <c r="T148" s="93"/>
      <c r="U148" s="93"/>
      <c r="V148" s="92"/>
    </row>
    <row r="149" spans="1:22" x14ac:dyDescent="0.25">
      <c r="A149" s="90">
        <v>141</v>
      </c>
      <c r="B149" s="39" t="s">
        <v>186</v>
      </c>
      <c r="C149" s="19"/>
      <c r="D149" s="93"/>
      <c r="E149" s="26"/>
      <c r="F149" s="29"/>
      <c r="G149" s="99"/>
      <c r="H149" s="93"/>
      <c r="I149" s="93"/>
      <c r="J149" s="94"/>
      <c r="K149" s="95">
        <f>L149+N149</f>
        <v>0</v>
      </c>
      <c r="L149" s="93"/>
      <c r="M149" s="93"/>
      <c r="N149" s="92"/>
      <c r="O149" s="95"/>
      <c r="P149" s="93"/>
      <c r="Q149" s="93"/>
      <c r="R149" s="92"/>
      <c r="S149" s="95"/>
      <c r="T149" s="93"/>
      <c r="U149" s="93"/>
      <c r="V149" s="92"/>
    </row>
    <row r="150" spans="1:22" x14ac:dyDescent="0.25">
      <c r="A150" s="90">
        <v>142</v>
      </c>
      <c r="B150" s="39" t="s">
        <v>187</v>
      </c>
      <c r="C150" s="19">
        <f t="shared" si="20"/>
        <v>0</v>
      </c>
      <c r="D150" s="93">
        <f t="shared" si="20"/>
        <v>0</v>
      </c>
      <c r="E150" s="26"/>
      <c r="F150" s="29"/>
      <c r="G150" s="99">
        <f t="shared" si="24"/>
        <v>0</v>
      </c>
      <c r="H150" s="93"/>
      <c r="I150" s="93"/>
      <c r="J150" s="94"/>
      <c r="K150" s="95"/>
      <c r="L150" s="93"/>
      <c r="M150" s="93"/>
      <c r="N150" s="92"/>
      <c r="O150" s="95"/>
      <c r="P150" s="93"/>
      <c r="Q150" s="93"/>
      <c r="R150" s="92"/>
      <c r="S150" s="95"/>
      <c r="T150" s="93"/>
      <c r="U150" s="93"/>
      <c r="V150" s="92"/>
    </row>
    <row r="151" spans="1:22" ht="39.6" x14ac:dyDescent="0.25">
      <c r="A151" s="143">
        <v>143</v>
      </c>
      <c r="B151" s="144" t="s">
        <v>188</v>
      </c>
      <c r="C151" s="145">
        <f t="shared" si="20"/>
        <v>0</v>
      </c>
      <c r="D151" s="146">
        <f>H151+L151+P151+T151</f>
        <v>0</v>
      </c>
      <c r="E151" s="147"/>
      <c r="F151" s="148"/>
      <c r="G151" s="149">
        <f t="shared" si="24"/>
        <v>0</v>
      </c>
      <c r="H151" s="150"/>
      <c r="I151" s="151"/>
      <c r="J151" s="152"/>
      <c r="K151" s="95"/>
      <c r="L151" s="151"/>
      <c r="M151" s="151"/>
      <c r="N151" s="153"/>
      <c r="O151" s="154"/>
      <c r="P151" s="151"/>
      <c r="Q151" s="151"/>
      <c r="R151" s="153"/>
      <c r="S151" s="40"/>
      <c r="T151" s="151"/>
      <c r="U151" s="151"/>
      <c r="V151" s="153"/>
    </row>
    <row r="152" spans="1:22" x14ac:dyDescent="0.25">
      <c r="A152" s="143">
        <v>144</v>
      </c>
      <c r="B152" s="144" t="s">
        <v>189</v>
      </c>
      <c r="C152" s="145">
        <f t="shared" si="20"/>
        <v>0</v>
      </c>
      <c r="D152" s="146">
        <f>H152+L152+P152+T152</f>
        <v>0</v>
      </c>
      <c r="E152" s="146">
        <f>I152+M152+Q152+U152</f>
        <v>0</v>
      </c>
      <c r="F152" s="148"/>
      <c r="G152" s="149"/>
      <c r="H152" s="150"/>
      <c r="I152" s="151"/>
      <c r="J152" s="152"/>
      <c r="K152" s="95">
        <f>L152+N152</f>
        <v>0</v>
      </c>
      <c r="L152" s="151"/>
      <c r="M152" s="151"/>
      <c r="N152" s="153"/>
      <c r="O152" s="154"/>
      <c r="P152" s="151"/>
      <c r="Q152" s="151"/>
      <c r="R152" s="153"/>
      <c r="S152" s="40"/>
      <c r="T152" s="151"/>
      <c r="U152" s="151"/>
      <c r="V152" s="153"/>
    </row>
    <row r="153" spans="1:22" ht="26.4" x14ac:dyDescent="0.25">
      <c r="A153" s="90">
        <v>145</v>
      </c>
      <c r="B153" s="103" t="s">
        <v>190</v>
      </c>
      <c r="C153" s="19">
        <f t="shared" si="20"/>
        <v>0</v>
      </c>
      <c r="D153" s="146"/>
      <c r="E153" s="26"/>
      <c r="F153" s="31">
        <f t="shared" si="20"/>
        <v>0</v>
      </c>
      <c r="G153" s="149">
        <f t="shared" si="24"/>
        <v>0</v>
      </c>
      <c r="H153" s="93"/>
      <c r="I153" s="93"/>
      <c r="J153" s="94"/>
      <c r="K153" s="95"/>
      <c r="L153" s="93"/>
      <c r="M153" s="93"/>
      <c r="N153" s="92"/>
      <c r="O153" s="95"/>
      <c r="P153" s="93"/>
      <c r="Q153" s="93"/>
      <c r="R153" s="92"/>
      <c r="S153" s="95"/>
      <c r="T153" s="93"/>
      <c r="U153" s="93"/>
      <c r="V153" s="92"/>
    </row>
    <row r="154" spans="1:22" ht="26.4" x14ac:dyDescent="0.25">
      <c r="A154" s="90">
        <v>146</v>
      </c>
      <c r="B154" s="155" t="s">
        <v>69</v>
      </c>
      <c r="C154" s="19">
        <f t="shared" si="20"/>
        <v>0</v>
      </c>
      <c r="D154" s="146"/>
      <c r="E154" s="26"/>
      <c r="F154" s="31">
        <f t="shared" si="20"/>
        <v>0</v>
      </c>
      <c r="G154" s="149">
        <f t="shared" si="24"/>
        <v>0</v>
      </c>
      <c r="H154" s="93"/>
      <c r="I154" s="93"/>
      <c r="J154" s="94"/>
      <c r="K154" s="95"/>
      <c r="L154" s="93"/>
      <c r="M154" s="93"/>
      <c r="N154" s="92"/>
      <c r="O154" s="95"/>
      <c r="P154" s="93"/>
      <c r="Q154" s="93"/>
      <c r="R154" s="92"/>
      <c r="S154" s="95"/>
      <c r="T154" s="93"/>
      <c r="U154" s="93"/>
      <c r="V154" s="92"/>
    </row>
    <row r="155" spans="1:22" x14ac:dyDescent="0.25">
      <c r="A155" s="90">
        <v>147</v>
      </c>
      <c r="B155" s="155" t="s">
        <v>191</v>
      </c>
      <c r="C155" s="19">
        <f t="shared" si="20"/>
        <v>0</v>
      </c>
      <c r="D155" s="146">
        <f>H155+L155+P155+T155</f>
        <v>0</v>
      </c>
      <c r="E155" s="26"/>
      <c r="F155" s="31"/>
      <c r="G155" s="149">
        <f t="shared" si="24"/>
        <v>0</v>
      </c>
      <c r="H155" s="93"/>
      <c r="I155" s="93"/>
      <c r="J155" s="94"/>
      <c r="K155" s="95"/>
      <c r="L155" s="93"/>
      <c r="M155" s="93"/>
      <c r="N155" s="92"/>
      <c r="O155" s="95"/>
      <c r="P155" s="93"/>
      <c r="Q155" s="93"/>
      <c r="R155" s="92"/>
      <c r="S155" s="95"/>
      <c r="T155" s="93"/>
      <c r="U155" s="93"/>
      <c r="V155" s="92"/>
    </row>
    <row r="156" spans="1:22" x14ac:dyDescent="0.25">
      <c r="A156" s="90">
        <v>148</v>
      </c>
      <c r="B156" s="155" t="s">
        <v>192</v>
      </c>
      <c r="C156" s="19">
        <f t="shared" si="20"/>
        <v>0</v>
      </c>
      <c r="D156" s="146">
        <f>H156+L156+P156+T156</f>
        <v>0</v>
      </c>
      <c r="E156" s="26"/>
      <c r="F156" s="31"/>
      <c r="G156" s="149">
        <f t="shared" si="24"/>
        <v>0</v>
      </c>
      <c r="H156" s="93"/>
      <c r="I156" s="93"/>
      <c r="J156" s="94"/>
      <c r="K156" s="95"/>
      <c r="L156" s="93"/>
      <c r="M156" s="93"/>
      <c r="N156" s="92"/>
      <c r="O156" s="95"/>
      <c r="P156" s="93"/>
      <c r="Q156" s="93"/>
      <c r="R156" s="92"/>
      <c r="S156" s="95"/>
      <c r="T156" s="93"/>
      <c r="U156" s="93"/>
      <c r="V156" s="92"/>
    </row>
    <row r="157" spans="1:22" x14ac:dyDescent="0.25">
      <c r="A157" s="90">
        <v>149</v>
      </c>
      <c r="B157" s="24" t="s">
        <v>29</v>
      </c>
      <c r="C157" s="28">
        <f t="shared" si="20"/>
        <v>0</v>
      </c>
      <c r="D157" s="26">
        <f t="shared" si="20"/>
        <v>0</v>
      </c>
      <c r="E157" s="26">
        <f t="shared" si="20"/>
        <v>0</v>
      </c>
      <c r="F157" s="29"/>
      <c r="G157" s="25">
        <f t="shared" si="24"/>
        <v>0</v>
      </c>
      <c r="H157" s="26"/>
      <c r="I157" s="26"/>
      <c r="J157" s="27"/>
      <c r="K157" s="28"/>
      <c r="L157" s="26"/>
      <c r="M157" s="26"/>
      <c r="N157" s="92"/>
      <c r="O157" s="95"/>
      <c r="P157" s="93"/>
      <c r="Q157" s="93"/>
      <c r="R157" s="92"/>
      <c r="S157" s="28">
        <f>T157+V157</f>
        <v>0</v>
      </c>
      <c r="T157" s="26"/>
      <c r="U157" s="26"/>
      <c r="V157" s="29"/>
    </row>
    <row r="158" spans="1:22" x14ac:dyDescent="0.25">
      <c r="A158" s="90">
        <f t="shared" ref="A158:A205" si="26">+A157+1</f>
        <v>150</v>
      </c>
      <c r="B158" s="24" t="s">
        <v>8</v>
      </c>
      <c r="C158" s="28">
        <f t="shared" si="20"/>
        <v>0</v>
      </c>
      <c r="D158" s="26">
        <f t="shared" si="20"/>
        <v>0</v>
      </c>
      <c r="E158" s="26">
        <f t="shared" si="20"/>
        <v>0</v>
      </c>
      <c r="F158" s="29"/>
      <c r="G158" s="25"/>
      <c r="H158" s="22"/>
      <c r="I158" s="22"/>
      <c r="J158" s="30"/>
      <c r="K158" s="28">
        <f t="shared" ref="K158:K169" si="27">L158+N158</f>
        <v>0</v>
      </c>
      <c r="L158" s="26"/>
      <c r="M158" s="26"/>
      <c r="N158" s="31"/>
      <c r="O158" s="95"/>
      <c r="P158" s="93"/>
      <c r="Q158" s="93"/>
      <c r="R158" s="92"/>
      <c r="S158" s="95"/>
      <c r="T158" s="93"/>
      <c r="U158" s="93"/>
      <c r="V158" s="92"/>
    </row>
    <row r="159" spans="1:22" x14ac:dyDescent="0.25">
      <c r="A159" s="90">
        <f t="shared" si="26"/>
        <v>151</v>
      </c>
      <c r="B159" s="24" t="s">
        <v>9</v>
      </c>
      <c r="C159" s="28">
        <f t="shared" si="20"/>
        <v>0</v>
      </c>
      <c r="D159" s="26">
        <f t="shared" si="20"/>
        <v>0</v>
      </c>
      <c r="E159" s="26">
        <f t="shared" si="20"/>
        <v>0</v>
      </c>
      <c r="F159" s="29"/>
      <c r="G159" s="25"/>
      <c r="H159" s="22"/>
      <c r="I159" s="22"/>
      <c r="J159" s="30"/>
      <c r="K159" s="28">
        <f t="shared" si="27"/>
        <v>0</v>
      </c>
      <c r="L159" s="26"/>
      <c r="M159" s="26"/>
      <c r="N159" s="31"/>
      <c r="O159" s="95"/>
      <c r="P159" s="93"/>
      <c r="Q159" s="93"/>
      <c r="R159" s="92"/>
      <c r="S159" s="95"/>
      <c r="T159" s="93"/>
      <c r="U159" s="93"/>
      <c r="V159" s="92"/>
    </row>
    <row r="160" spans="1:22" x14ac:dyDescent="0.25">
      <c r="A160" s="90">
        <f t="shared" si="26"/>
        <v>152</v>
      </c>
      <c r="B160" s="24" t="s">
        <v>10</v>
      </c>
      <c r="C160" s="28">
        <f t="shared" si="20"/>
        <v>0</v>
      </c>
      <c r="D160" s="26">
        <f t="shared" si="20"/>
        <v>0</v>
      </c>
      <c r="E160" s="26">
        <f t="shared" si="20"/>
        <v>0</v>
      </c>
      <c r="F160" s="29"/>
      <c r="G160" s="25"/>
      <c r="H160" s="22"/>
      <c r="I160" s="22"/>
      <c r="J160" s="30"/>
      <c r="K160" s="28">
        <f t="shared" si="27"/>
        <v>0</v>
      </c>
      <c r="L160" s="26"/>
      <c r="M160" s="26"/>
      <c r="N160" s="31"/>
      <c r="O160" s="95"/>
      <c r="P160" s="93"/>
      <c r="Q160" s="93"/>
      <c r="R160" s="92"/>
      <c r="S160" s="95"/>
      <c r="T160" s="93"/>
      <c r="U160" s="93"/>
      <c r="V160" s="92"/>
    </row>
    <row r="161" spans="1:22" x14ac:dyDescent="0.25">
      <c r="A161" s="90">
        <f t="shared" si="26"/>
        <v>153</v>
      </c>
      <c r="B161" s="24" t="s">
        <v>11</v>
      </c>
      <c r="C161" s="28">
        <f t="shared" si="20"/>
        <v>0</v>
      </c>
      <c r="D161" s="26">
        <f t="shared" si="20"/>
        <v>0</v>
      </c>
      <c r="E161" s="26">
        <f t="shared" si="20"/>
        <v>0</v>
      </c>
      <c r="F161" s="29"/>
      <c r="G161" s="25"/>
      <c r="H161" s="22"/>
      <c r="I161" s="22"/>
      <c r="J161" s="30"/>
      <c r="K161" s="28">
        <f t="shared" si="27"/>
        <v>0</v>
      </c>
      <c r="L161" s="26"/>
      <c r="M161" s="26"/>
      <c r="N161" s="31"/>
      <c r="O161" s="95"/>
      <c r="P161" s="93"/>
      <c r="Q161" s="93"/>
      <c r="R161" s="92"/>
      <c r="S161" s="95"/>
      <c r="T161" s="93"/>
      <c r="U161" s="93"/>
      <c r="V161" s="92"/>
    </row>
    <row r="162" spans="1:22" x14ac:dyDescent="0.25">
      <c r="A162" s="90">
        <f t="shared" si="26"/>
        <v>154</v>
      </c>
      <c r="B162" s="24" t="s">
        <v>12</v>
      </c>
      <c r="C162" s="28">
        <f t="shared" si="20"/>
        <v>0</v>
      </c>
      <c r="D162" s="26">
        <f t="shared" si="20"/>
        <v>0</v>
      </c>
      <c r="E162" s="26">
        <f t="shared" si="20"/>
        <v>0</v>
      </c>
      <c r="F162" s="29"/>
      <c r="G162" s="25"/>
      <c r="H162" s="22"/>
      <c r="I162" s="22"/>
      <c r="J162" s="30"/>
      <c r="K162" s="28">
        <f t="shared" si="27"/>
        <v>0</v>
      </c>
      <c r="L162" s="26"/>
      <c r="M162" s="26"/>
      <c r="N162" s="31"/>
      <c r="O162" s="95"/>
      <c r="P162" s="93"/>
      <c r="Q162" s="93"/>
      <c r="R162" s="92"/>
      <c r="S162" s="95"/>
      <c r="T162" s="93"/>
      <c r="U162" s="93"/>
      <c r="V162" s="92"/>
    </row>
    <row r="163" spans="1:22" x14ac:dyDescent="0.25">
      <c r="A163" s="90">
        <f t="shared" si="26"/>
        <v>155</v>
      </c>
      <c r="B163" s="24" t="s">
        <v>13</v>
      </c>
      <c r="C163" s="28">
        <f t="shared" si="20"/>
        <v>0</v>
      </c>
      <c r="D163" s="26">
        <f t="shared" si="20"/>
        <v>0</v>
      </c>
      <c r="E163" s="26">
        <f t="shared" si="20"/>
        <v>0</v>
      </c>
      <c r="F163" s="29"/>
      <c r="G163" s="25"/>
      <c r="H163" s="22"/>
      <c r="I163" s="22"/>
      <c r="J163" s="30"/>
      <c r="K163" s="28">
        <f t="shared" si="27"/>
        <v>0</v>
      </c>
      <c r="L163" s="26"/>
      <c r="M163" s="26"/>
      <c r="N163" s="31"/>
      <c r="O163" s="95"/>
      <c r="P163" s="93"/>
      <c r="Q163" s="93"/>
      <c r="R163" s="92"/>
      <c r="S163" s="95"/>
      <c r="T163" s="93"/>
      <c r="U163" s="93"/>
      <c r="V163" s="92"/>
    </row>
    <row r="164" spans="1:22" x14ac:dyDescent="0.25">
      <c r="A164" s="90">
        <f t="shared" si="26"/>
        <v>156</v>
      </c>
      <c r="B164" s="24" t="s">
        <v>14</v>
      </c>
      <c r="C164" s="28">
        <f t="shared" si="20"/>
        <v>0</v>
      </c>
      <c r="D164" s="26">
        <f t="shared" si="20"/>
        <v>0</v>
      </c>
      <c r="E164" s="26">
        <f t="shared" si="20"/>
        <v>0</v>
      </c>
      <c r="F164" s="29"/>
      <c r="G164" s="25"/>
      <c r="H164" s="22"/>
      <c r="I164" s="22"/>
      <c r="J164" s="30"/>
      <c r="K164" s="28">
        <f t="shared" si="27"/>
        <v>0</v>
      </c>
      <c r="L164" s="26"/>
      <c r="M164" s="26"/>
      <c r="N164" s="31"/>
      <c r="O164" s="95"/>
      <c r="P164" s="93"/>
      <c r="Q164" s="93"/>
      <c r="R164" s="92"/>
      <c r="S164" s="95"/>
      <c r="T164" s="93"/>
      <c r="U164" s="93"/>
      <c r="V164" s="92"/>
    </row>
    <row r="165" spans="1:22" x14ac:dyDescent="0.25">
      <c r="A165" s="90">
        <f t="shared" si="26"/>
        <v>157</v>
      </c>
      <c r="B165" s="24" t="s">
        <v>15</v>
      </c>
      <c r="C165" s="28">
        <f t="shared" ref="C165:E174" si="28">G165+K165+O165+S165</f>
        <v>0</v>
      </c>
      <c r="D165" s="26">
        <f t="shared" si="28"/>
        <v>0</v>
      </c>
      <c r="E165" s="26">
        <f t="shared" si="28"/>
        <v>0</v>
      </c>
      <c r="F165" s="29"/>
      <c r="G165" s="25"/>
      <c r="H165" s="22"/>
      <c r="I165" s="22"/>
      <c r="J165" s="30"/>
      <c r="K165" s="28">
        <f t="shared" si="27"/>
        <v>0</v>
      </c>
      <c r="L165" s="26"/>
      <c r="M165" s="26"/>
      <c r="N165" s="31"/>
      <c r="O165" s="95"/>
      <c r="P165" s="93"/>
      <c r="Q165" s="93"/>
      <c r="R165" s="92"/>
      <c r="S165" s="95"/>
      <c r="T165" s="93"/>
      <c r="U165" s="93"/>
      <c r="V165" s="92"/>
    </row>
    <row r="166" spans="1:22" x14ac:dyDescent="0.25">
      <c r="A166" s="90">
        <f t="shared" si="26"/>
        <v>158</v>
      </c>
      <c r="B166" s="24" t="s">
        <v>30</v>
      </c>
      <c r="C166" s="28">
        <f t="shared" si="28"/>
        <v>0</v>
      </c>
      <c r="D166" s="26">
        <f t="shared" si="28"/>
        <v>0</v>
      </c>
      <c r="E166" s="26">
        <f t="shared" si="28"/>
        <v>0</v>
      </c>
      <c r="F166" s="29"/>
      <c r="G166" s="25">
        <f t="shared" si="24"/>
        <v>0</v>
      </c>
      <c r="H166" s="26"/>
      <c r="I166" s="22"/>
      <c r="J166" s="30"/>
      <c r="K166" s="28">
        <f t="shared" si="27"/>
        <v>0</v>
      </c>
      <c r="L166" s="26"/>
      <c r="M166" s="26"/>
      <c r="N166" s="31"/>
      <c r="O166" s="95"/>
      <c r="P166" s="93"/>
      <c r="Q166" s="93"/>
      <c r="R166" s="92"/>
      <c r="S166" s="95"/>
      <c r="T166" s="93"/>
      <c r="U166" s="93"/>
      <c r="V166" s="92"/>
    </row>
    <row r="167" spans="1:22" x14ac:dyDescent="0.25">
      <c r="A167" s="90">
        <f t="shared" si="26"/>
        <v>159</v>
      </c>
      <c r="B167" s="24" t="s">
        <v>17</v>
      </c>
      <c r="C167" s="28">
        <f t="shared" si="28"/>
        <v>0</v>
      </c>
      <c r="D167" s="26">
        <f t="shared" si="28"/>
        <v>0</v>
      </c>
      <c r="E167" s="26">
        <f t="shared" si="28"/>
        <v>0</v>
      </c>
      <c r="F167" s="29"/>
      <c r="G167" s="25"/>
      <c r="H167" s="22"/>
      <c r="I167" s="22"/>
      <c r="J167" s="30"/>
      <c r="K167" s="28">
        <f t="shared" si="27"/>
        <v>0</v>
      </c>
      <c r="L167" s="26"/>
      <c r="M167" s="26"/>
      <c r="N167" s="31"/>
      <c r="O167" s="95"/>
      <c r="P167" s="93"/>
      <c r="Q167" s="93"/>
      <c r="R167" s="92"/>
      <c r="S167" s="95"/>
      <c r="T167" s="93"/>
      <c r="U167" s="93"/>
      <c r="V167" s="92"/>
    </row>
    <row r="168" spans="1:22" x14ac:dyDescent="0.25">
      <c r="A168" s="90">
        <f t="shared" si="26"/>
        <v>160</v>
      </c>
      <c r="B168" s="53" t="s">
        <v>119</v>
      </c>
      <c r="C168" s="28">
        <f t="shared" si="28"/>
        <v>0</v>
      </c>
      <c r="D168" s="26">
        <f t="shared" si="28"/>
        <v>0</v>
      </c>
      <c r="E168" s="26">
        <f t="shared" si="28"/>
        <v>0</v>
      </c>
      <c r="F168" s="29"/>
      <c r="G168" s="100"/>
      <c r="H168" s="93"/>
      <c r="I168" s="93"/>
      <c r="J168" s="100"/>
      <c r="K168" s="34">
        <f t="shared" si="27"/>
        <v>0</v>
      </c>
      <c r="L168" s="26"/>
      <c r="M168" s="26"/>
      <c r="N168" s="97"/>
      <c r="O168" s="102"/>
      <c r="P168" s="93"/>
      <c r="Q168" s="93"/>
      <c r="R168" s="97"/>
      <c r="S168" s="102"/>
      <c r="T168" s="93"/>
      <c r="U168" s="93"/>
      <c r="V168" s="97"/>
    </row>
    <row r="169" spans="1:22" x14ac:dyDescent="0.25">
      <c r="A169" s="90">
        <f t="shared" si="26"/>
        <v>161</v>
      </c>
      <c r="B169" s="39" t="s">
        <v>193</v>
      </c>
      <c r="C169" s="19">
        <f t="shared" si="28"/>
        <v>0</v>
      </c>
      <c r="D169" s="22">
        <f t="shared" si="28"/>
        <v>0</v>
      </c>
      <c r="E169" s="22">
        <f t="shared" si="28"/>
        <v>0</v>
      </c>
      <c r="F169" s="29"/>
      <c r="G169" s="100"/>
      <c r="H169" s="26"/>
      <c r="I169" s="26"/>
      <c r="J169" s="96"/>
      <c r="K169" s="156">
        <f t="shared" si="27"/>
        <v>0</v>
      </c>
      <c r="L169" s="22"/>
      <c r="M169" s="22"/>
      <c r="N169" s="97"/>
      <c r="O169" s="102"/>
      <c r="P169" s="93"/>
      <c r="Q169" s="93"/>
      <c r="R169" s="97"/>
      <c r="S169" s="102"/>
      <c r="T169" s="93"/>
      <c r="U169" s="93"/>
      <c r="V169" s="97"/>
    </row>
    <row r="170" spans="1:22" x14ac:dyDescent="0.25">
      <c r="A170" s="90">
        <f t="shared" si="26"/>
        <v>162</v>
      </c>
      <c r="B170" s="24" t="s">
        <v>38</v>
      </c>
      <c r="C170" s="28">
        <f t="shared" si="28"/>
        <v>0</v>
      </c>
      <c r="D170" s="26">
        <f t="shared" si="28"/>
        <v>0</v>
      </c>
      <c r="E170" s="26"/>
      <c r="F170" s="29"/>
      <c r="G170" s="96">
        <f>G171+G172</f>
        <v>0</v>
      </c>
      <c r="H170" s="26"/>
      <c r="I170" s="93"/>
      <c r="J170" s="100"/>
      <c r="K170" s="102"/>
      <c r="L170" s="93"/>
      <c r="M170" s="93"/>
      <c r="N170" s="97"/>
      <c r="O170" s="102"/>
      <c r="P170" s="93"/>
      <c r="Q170" s="93"/>
      <c r="R170" s="97"/>
      <c r="S170" s="102"/>
      <c r="T170" s="93"/>
      <c r="U170" s="93"/>
      <c r="V170" s="97"/>
    </row>
    <row r="171" spans="1:22" x14ac:dyDescent="0.25">
      <c r="A171" s="90">
        <f t="shared" si="26"/>
        <v>163</v>
      </c>
      <c r="B171" s="118" t="s">
        <v>194</v>
      </c>
      <c r="C171" s="19">
        <f t="shared" si="28"/>
        <v>0</v>
      </c>
      <c r="D171" s="93">
        <f t="shared" si="28"/>
        <v>0</v>
      </c>
      <c r="E171" s="93"/>
      <c r="F171" s="92"/>
      <c r="G171" s="100">
        <f t="shared" si="24"/>
        <v>0</v>
      </c>
      <c r="H171" s="93"/>
      <c r="I171" s="93"/>
      <c r="J171" s="100"/>
      <c r="K171" s="102"/>
      <c r="L171" s="93"/>
      <c r="M171" s="93"/>
      <c r="N171" s="97"/>
      <c r="O171" s="102"/>
      <c r="P171" s="93"/>
      <c r="Q171" s="93"/>
      <c r="R171" s="97"/>
      <c r="S171" s="102"/>
      <c r="T171" s="93"/>
      <c r="U171" s="93"/>
      <c r="V171" s="97"/>
    </row>
    <row r="172" spans="1:22" x14ac:dyDescent="0.25">
      <c r="A172" s="90">
        <f t="shared" si="26"/>
        <v>164</v>
      </c>
      <c r="B172" s="39" t="s">
        <v>195</v>
      </c>
      <c r="C172" s="19">
        <f t="shared" si="28"/>
        <v>0</v>
      </c>
      <c r="D172" s="93">
        <f t="shared" si="28"/>
        <v>0</v>
      </c>
      <c r="E172" s="93"/>
      <c r="F172" s="92"/>
      <c r="G172" s="100">
        <f t="shared" ref="G172:G207" si="29">H172+J172</f>
        <v>0</v>
      </c>
      <c r="H172" s="93"/>
      <c r="I172" s="93"/>
      <c r="J172" s="100"/>
      <c r="K172" s="102"/>
      <c r="L172" s="93"/>
      <c r="M172" s="93"/>
      <c r="N172" s="97"/>
      <c r="O172" s="102"/>
      <c r="P172" s="93"/>
      <c r="Q172" s="93"/>
      <c r="R172" s="97"/>
      <c r="S172" s="102"/>
      <c r="T172" s="93"/>
      <c r="U172" s="93"/>
      <c r="V172" s="97"/>
    </row>
    <row r="173" spans="1:22" x14ac:dyDescent="0.25">
      <c r="A173" s="90">
        <v>165</v>
      </c>
      <c r="B173" s="24" t="s">
        <v>7</v>
      </c>
      <c r="C173" s="28">
        <f t="shared" si="28"/>
        <v>0</v>
      </c>
      <c r="D173" s="26">
        <f t="shared" si="28"/>
        <v>0</v>
      </c>
      <c r="E173" s="26">
        <f>I173+M173+Q173+U173</f>
        <v>0</v>
      </c>
      <c r="F173" s="29"/>
      <c r="G173" s="25"/>
      <c r="H173" s="26"/>
      <c r="I173" s="26"/>
      <c r="J173" s="94"/>
      <c r="K173" s="34">
        <f>L173+N173</f>
        <v>0</v>
      </c>
      <c r="L173" s="26"/>
      <c r="M173" s="26"/>
      <c r="N173" s="92"/>
      <c r="O173" s="95"/>
      <c r="P173" s="93"/>
      <c r="Q173" s="93"/>
      <c r="R173" s="92"/>
      <c r="S173" s="28">
        <f>T173+V173</f>
        <v>0</v>
      </c>
      <c r="T173" s="26"/>
      <c r="U173" s="26"/>
      <c r="V173" s="92"/>
    </row>
    <row r="174" spans="1:22" ht="13.8" thickBot="1" x14ac:dyDescent="0.3">
      <c r="A174" s="119">
        <f t="shared" si="26"/>
        <v>166</v>
      </c>
      <c r="B174" s="157" t="s">
        <v>196</v>
      </c>
      <c r="C174" s="48">
        <f t="shared" si="28"/>
        <v>0</v>
      </c>
      <c r="D174" s="140">
        <f t="shared" si="28"/>
        <v>0</v>
      </c>
      <c r="E174" s="140">
        <f>I174+M174+Q174+U174</f>
        <v>0</v>
      </c>
      <c r="F174" s="141"/>
      <c r="G174" s="158"/>
      <c r="H174" s="140"/>
      <c r="I174" s="140"/>
      <c r="J174" s="159"/>
      <c r="K174" s="156">
        <f>L174+N174</f>
        <v>0</v>
      </c>
      <c r="L174" s="140"/>
      <c r="M174" s="140"/>
      <c r="N174" s="141"/>
      <c r="O174" s="139"/>
      <c r="P174" s="140"/>
      <c r="Q174" s="140"/>
      <c r="R174" s="141"/>
      <c r="S174" s="19">
        <f>T174+V174</f>
        <v>0</v>
      </c>
      <c r="T174" s="140"/>
      <c r="U174" s="140"/>
      <c r="V174" s="141"/>
    </row>
    <row r="175" spans="1:22" ht="42" thickBot="1" x14ac:dyDescent="0.3">
      <c r="A175" s="70">
        <f t="shared" si="26"/>
        <v>167</v>
      </c>
      <c r="B175" s="71" t="s">
        <v>197</v>
      </c>
      <c r="C175" s="63">
        <f t="shared" ref="C175:L175" si="30">C176+C185+SUM(C187:C196)</f>
        <v>0</v>
      </c>
      <c r="D175" s="59">
        <f t="shared" si="30"/>
        <v>0</v>
      </c>
      <c r="E175" s="59">
        <f t="shared" si="30"/>
        <v>0</v>
      </c>
      <c r="F175" s="61">
        <f t="shared" si="30"/>
        <v>0</v>
      </c>
      <c r="G175" s="72">
        <f t="shared" si="30"/>
        <v>0</v>
      </c>
      <c r="H175" s="59">
        <f t="shared" si="30"/>
        <v>0</v>
      </c>
      <c r="I175" s="59">
        <f>I176+I185+SUM(I187:I196)</f>
        <v>0</v>
      </c>
      <c r="J175" s="64">
        <f t="shared" si="30"/>
        <v>0</v>
      </c>
      <c r="K175" s="63">
        <f t="shared" si="30"/>
        <v>0</v>
      </c>
      <c r="L175" s="59">
        <f t="shared" si="30"/>
        <v>0</v>
      </c>
      <c r="M175" s="59"/>
      <c r="N175" s="74">
        <f>N176+N185+SUM(N187:N196)</f>
        <v>0</v>
      </c>
      <c r="O175" s="63"/>
      <c r="P175" s="59"/>
      <c r="Q175" s="59"/>
      <c r="R175" s="74"/>
      <c r="S175" s="63">
        <f>S176+S185+SUM(S187:S196)</f>
        <v>0</v>
      </c>
      <c r="T175" s="59">
        <f>T176+T185+SUM(T187:T196)</f>
        <v>0</v>
      </c>
      <c r="U175" s="59">
        <f>U176+U185+SUM(U187:U196)</f>
        <v>0</v>
      </c>
      <c r="V175" s="64">
        <f>V176+V185+SUM(V187:V196)</f>
        <v>0</v>
      </c>
    </row>
    <row r="176" spans="1:22" x14ac:dyDescent="0.25">
      <c r="A176" s="160">
        <f t="shared" si="26"/>
        <v>168</v>
      </c>
      <c r="B176" s="161" t="s">
        <v>128</v>
      </c>
      <c r="C176" s="130">
        <f>G176+K176+O176+S176</f>
        <v>0</v>
      </c>
      <c r="D176" s="110">
        <f>H176+L176+P176+T176</f>
        <v>0</v>
      </c>
      <c r="E176" s="110"/>
      <c r="F176" s="113">
        <f>J176+N176+R176+V176</f>
        <v>0</v>
      </c>
      <c r="G176" s="109">
        <f>G177+G179+G180+G181+G182+G183+G184</f>
        <v>0</v>
      </c>
      <c r="H176" s="110">
        <f>H177+H179+H180+H181+H182+H183+H184</f>
        <v>0</v>
      </c>
      <c r="I176" s="110"/>
      <c r="J176" s="162">
        <f>J177+J179</f>
        <v>0</v>
      </c>
      <c r="K176" s="109">
        <f>L176+N176</f>
        <v>0</v>
      </c>
      <c r="L176" s="109">
        <f>L177+L180+L181</f>
        <v>0</v>
      </c>
      <c r="M176" s="109"/>
      <c r="N176" s="163">
        <f>N177+N180+N181</f>
        <v>0</v>
      </c>
      <c r="O176" s="164"/>
      <c r="P176" s="165"/>
      <c r="Q176" s="165"/>
      <c r="R176" s="111"/>
      <c r="S176" s="131"/>
      <c r="T176" s="116"/>
      <c r="U176" s="116"/>
      <c r="V176" s="112"/>
    </row>
    <row r="177" spans="1:22" x14ac:dyDescent="0.25">
      <c r="A177" s="166">
        <f t="shared" si="26"/>
        <v>169</v>
      </c>
      <c r="B177" s="39" t="s">
        <v>198</v>
      </c>
      <c r="C177" s="19">
        <f>G177+K177+O177+S177</f>
        <v>0</v>
      </c>
      <c r="D177" s="93">
        <f>H177</f>
        <v>0</v>
      </c>
      <c r="E177" s="93"/>
      <c r="F177" s="94">
        <f>J177+N177+R177+V177</f>
        <v>0</v>
      </c>
      <c r="G177" s="95">
        <f t="shared" si="29"/>
        <v>0</v>
      </c>
      <c r="H177" s="22"/>
      <c r="I177" s="22"/>
      <c r="J177" s="31"/>
      <c r="K177" s="87">
        <f>L177+N177</f>
        <v>0</v>
      </c>
      <c r="L177" s="93"/>
      <c r="M177" s="93"/>
      <c r="N177" s="92">
        <f>N178</f>
        <v>0</v>
      </c>
      <c r="O177" s="95"/>
      <c r="P177" s="93"/>
      <c r="Q177" s="93"/>
      <c r="R177" s="92"/>
      <c r="S177" s="95"/>
      <c r="T177" s="93"/>
      <c r="U177" s="93"/>
      <c r="V177" s="92"/>
    </row>
    <row r="178" spans="1:22" x14ac:dyDescent="0.25">
      <c r="A178" s="166">
        <f t="shared" si="26"/>
        <v>170</v>
      </c>
      <c r="B178" s="39" t="s">
        <v>199</v>
      </c>
      <c r="C178" s="19">
        <f t="shared" ref="C178:E208" si="31">G178+K178+O178+S178</f>
        <v>0</v>
      </c>
      <c r="D178" s="93"/>
      <c r="E178" s="93"/>
      <c r="F178" s="94">
        <f>J178+N178+R178+V178</f>
        <v>0</v>
      </c>
      <c r="G178" s="95"/>
      <c r="H178" s="22"/>
      <c r="I178" s="93"/>
      <c r="J178" s="92"/>
      <c r="K178" s="95">
        <f>L178+N178</f>
        <v>0</v>
      </c>
      <c r="L178" s="93"/>
      <c r="M178" s="93"/>
      <c r="N178" s="92"/>
      <c r="O178" s="95"/>
      <c r="P178" s="93"/>
      <c r="Q178" s="93"/>
      <c r="R178" s="92"/>
      <c r="S178" s="95"/>
      <c r="T178" s="93"/>
      <c r="U178" s="93"/>
      <c r="V178" s="92"/>
    </row>
    <row r="179" spans="1:22" ht="26.4" x14ac:dyDescent="0.25">
      <c r="A179" s="166">
        <v>171</v>
      </c>
      <c r="B179" s="167" t="s">
        <v>200</v>
      </c>
      <c r="C179" s="156">
        <f t="shared" si="31"/>
        <v>0</v>
      </c>
      <c r="D179" s="22"/>
      <c r="E179" s="22"/>
      <c r="F179" s="94">
        <f>J179+N179+R179+V179</f>
        <v>0</v>
      </c>
      <c r="G179" s="95">
        <f t="shared" si="29"/>
        <v>0</v>
      </c>
      <c r="H179" s="22"/>
      <c r="I179" s="93"/>
      <c r="J179" s="12"/>
      <c r="K179" s="95"/>
      <c r="L179" s="93"/>
      <c r="M179" s="93"/>
      <c r="N179" s="92"/>
      <c r="O179" s="95"/>
      <c r="P179" s="93"/>
      <c r="Q179" s="93"/>
      <c r="R179" s="92"/>
      <c r="S179" s="95"/>
      <c r="T179" s="93"/>
      <c r="U179" s="93"/>
      <c r="V179" s="92"/>
    </row>
    <row r="180" spans="1:22" x14ac:dyDescent="0.25">
      <c r="A180" s="166">
        <f t="shared" si="26"/>
        <v>172</v>
      </c>
      <c r="B180" s="39" t="s">
        <v>201</v>
      </c>
      <c r="C180" s="19">
        <f t="shared" si="31"/>
        <v>0</v>
      </c>
      <c r="D180" s="93">
        <f t="shared" si="31"/>
        <v>0</v>
      </c>
      <c r="E180" s="93"/>
      <c r="F180" s="94"/>
      <c r="G180" s="95">
        <f t="shared" si="29"/>
        <v>0</v>
      </c>
      <c r="H180" s="93"/>
      <c r="I180" s="93"/>
      <c r="J180" s="92"/>
      <c r="K180" s="95"/>
      <c r="L180" s="93"/>
      <c r="M180" s="93"/>
      <c r="N180" s="92"/>
      <c r="O180" s="95"/>
      <c r="P180" s="93"/>
      <c r="Q180" s="93"/>
      <c r="R180" s="92"/>
      <c r="S180" s="95"/>
      <c r="T180" s="93"/>
      <c r="U180" s="93"/>
      <c r="V180" s="92"/>
    </row>
    <row r="181" spans="1:22" x14ac:dyDescent="0.25">
      <c r="A181" s="166">
        <f t="shared" si="26"/>
        <v>173</v>
      </c>
      <c r="B181" s="39" t="s">
        <v>193</v>
      </c>
      <c r="C181" s="19">
        <f t="shared" si="31"/>
        <v>0</v>
      </c>
      <c r="D181" s="93">
        <f t="shared" si="31"/>
        <v>0</v>
      </c>
      <c r="E181" s="93"/>
      <c r="F181" s="94"/>
      <c r="G181" s="95"/>
      <c r="H181" s="99"/>
      <c r="I181" s="99"/>
      <c r="J181" s="97"/>
      <c r="K181" s="95">
        <f>L181+N181</f>
        <v>0</v>
      </c>
      <c r="L181" s="99"/>
      <c r="M181" s="99"/>
      <c r="N181" s="97"/>
      <c r="O181" s="95"/>
      <c r="P181" s="99"/>
      <c r="Q181" s="99"/>
      <c r="R181" s="97"/>
      <c r="S181" s="95"/>
      <c r="T181" s="99"/>
      <c r="U181" s="99"/>
      <c r="V181" s="97"/>
    </row>
    <row r="182" spans="1:22" x14ac:dyDescent="0.25">
      <c r="A182" s="166">
        <v>174</v>
      </c>
      <c r="B182" s="39" t="s">
        <v>202</v>
      </c>
      <c r="C182" s="19">
        <f t="shared" si="31"/>
        <v>0</v>
      </c>
      <c r="D182" s="93">
        <f t="shared" si="31"/>
        <v>0</v>
      </c>
      <c r="E182" s="93"/>
      <c r="F182" s="94"/>
      <c r="G182" s="95">
        <f t="shared" si="29"/>
        <v>0</v>
      </c>
      <c r="H182" s="93"/>
      <c r="I182" s="99"/>
      <c r="J182" s="97"/>
      <c r="K182" s="102"/>
      <c r="L182" s="93"/>
      <c r="M182" s="99"/>
      <c r="N182" s="97"/>
      <c r="O182" s="102"/>
      <c r="P182" s="93"/>
      <c r="Q182" s="99"/>
      <c r="R182" s="97"/>
      <c r="S182" s="102"/>
      <c r="T182" s="93"/>
      <c r="U182" s="99"/>
      <c r="V182" s="97"/>
    </row>
    <row r="183" spans="1:22" x14ac:dyDescent="0.25">
      <c r="A183" s="166">
        <v>175</v>
      </c>
      <c r="B183" s="39" t="s">
        <v>203</v>
      </c>
      <c r="C183" s="19">
        <f t="shared" si="31"/>
        <v>0</v>
      </c>
      <c r="D183" s="93">
        <f t="shared" si="31"/>
        <v>0</v>
      </c>
      <c r="E183" s="93"/>
      <c r="F183" s="94"/>
      <c r="G183" s="102">
        <f t="shared" si="29"/>
        <v>0</v>
      </c>
      <c r="H183" s="93"/>
      <c r="I183" s="99"/>
      <c r="J183" s="97"/>
      <c r="K183" s="102"/>
      <c r="L183" s="93"/>
      <c r="M183" s="99"/>
      <c r="N183" s="97"/>
      <c r="O183" s="102"/>
      <c r="P183" s="93"/>
      <c r="Q183" s="99"/>
      <c r="R183" s="97"/>
      <c r="S183" s="102"/>
      <c r="T183" s="93"/>
      <c r="U183" s="99"/>
      <c r="V183" s="97"/>
    </row>
    <row r="184" spans="1:22" x14ac:dyDescent="0.25">
      <c r="A184" s="166">
        <v>176</v>
      </c>
      <c r="B184" s="39" t="s">
        <v>204</v>
      </c>
      <c r="C184" s="19">
        <f t="shared" si="31"/>
        <v>0</v>
      </c>
      <c r="D184" s="93">
        <f t="shared" si="31"/>
        <v>0</v>
      </c>
      <c r="E184" s="93"/>
      <c r="F184" s="94"/>
      <c r="G184" s="102">
        <f t="shared" si="29"/>
        <v>0</v>
      </c>
      <c r="H184" s="93"/>
      <c r="I184" s="99"/>
      <c r="J184" s="97"/>
      <c r="K184" s="102"/>
      <c r="L184" s="93"/>
      <c r="M184" s="99"/>
      <c r="N184" s="97"/>
      <c r="O184" s="102"/>
      <c r="P184" s="93"/>
      <c r="Q184" s="99"/>
      <c r="R184" s="97"/>
      <c r="S184" s="102"/>
      <c r="T184" s="93"/>
      <c r="U184" s="99"/>
      <c r="V184" s="97"/>
    </row>
    <row r="185" spans="1:22" x14ac:dyDescent="0.25">
      <c r="A185" s="166">
        <v>177</v>
      </c>
      <c r="B185" s="24" t="s">
        <v>133</v>
      </c>
      <c r="C185" s="28">
        <f t="shared" si="31"/>
        <v>0</v>
      </c>
      <c r="D185" s="26">
        <f>H185</f>
        <v>0</v>
      </c>
      <c r="E185" s="26"/>
      <c r="F185" s="27"/>
      <c r="G185" s="34">
        <f>G186</f>
        <v>0</v>
      </c>
      <c r="H185" s="26">
        <f>H186</f>
        <v>0</v>
      </c>
      <c r="I185" s="93"/>
      <c r="J185" s="97"/>
      <c r="K185" s="102"/>
      <c r="L185" s="93"/>
      <c r="M185" s="93"/>
      <c r="N185" s="97"/>
      <c r="O185" s="102"/>
      <c r="P185" s="93"/>
      <c r="Q185" s="93"/>
      <c r="R185" s="97"/>
      <c r="S185" s="102"/>
      <c r="T185" s="93"/>
      <c r="U185" s="93"/>
      <c r="V185" s="97"/>
    </row>
    <row r="186" spans="1:22" x14ac:dyDescent="0.25">
      <c r="A186" s="166">
        <f t="shared" si="26"/>
        <v>178</v>
      </c>
      <c r="B186" s="39" t="s">
        <v>205</v>
      </c>
      <c r="C186" s="19">
        <f t="shared" si="31"/>
        <v>0</v>
      </c>
      <c r="D186" s="93">
        <f t="shared" si="31"/>
        <v>0</v>
      </c>
      <c r="E186" s="93"/>
      <c r="F186" s="94"/>
      <c r="G186" s="102">
        <f t="shared" si="29"/>
        <v>0</v>
      </c>
      <c r="H186" s="93"/>
      <c r="I186" s="93"/>
      <c r="J186" s="97"/>
      <c r="K186" s="102"/>
      <c r="L186" s="93"/>
      <c r="M186" s="93"/>
      <c r="N186" s="97"/>
      <c r="O186" s="102"/>
      <c r="P186" s="93"/>
      <c r="Q186" s="93"/>
      <c r="R186" s="97"/>
      <c r="S186" s="102"/>
      <c r="T186" s="93"/>
      <c r="U186" s="93"/>
      <c r="V186" s="97"/>
    </row>
    <row r="187" spans="1:22" x14ac:dyDescent="0.25">
      <c r="A187" s="166">
        <v>179</v>
      </c>
      <c r="B187" s="24" t="s">
        <v>8</v>
      </c>
      <c r="C187" s="28">
        <f t="shared" si="31"/>
        <v>0</v>
      </c>
      <c r="D187" s="26">
        <f t="shared" si="31"/>
        <v>0</v>
      </c>
      <c r="E187" s="26">
        <f t="shared" si="31"/>
        <v>0</v>
      </c>
      <c r="F187" s="27"/>
      <c r="G187" s="28">
        <f t="shared" si="29"/>
        <v>0</v>
      </c>
      <c r="H187" s="26"/>
      <c r="I187" s="26"/>
      <c r="J187" s="31"/>
      <c r="K187" s="28"/>
      <c r="L187" s="93"/>
      <c r="M187" s="93"/>
      <c r="N187" s="92"/>
      <c r="O187" s="95"/>
      <c r="P187" s="93"/>
      <c r="Q187" s="93"/>
      <c r="R187" s="92"/>
      <c r="S187" s="28">
        <f>T187+V187</f>
        <v>0</v>
      </c>
      <c r="T187" s="26"/>
      <c r="U187" s="26"/>
      <c r="V187" s="29"/>
    </row>
    <row r="188" spans="1:22" x14ac:dyDescent="0.25">
      <c r="A188" s="166">
        <f t="shared" si="26"/>
        <v>180</v>
      </c>
      <c r="B188" s="24" t="s">
        <v>9</v>
      </c>
      <c r="C188" s="28">
        <f t="shared" si="31"/>
        <v>0</v>
      </c>
      <c r="D188" s="26">
        <f t="shared" si="31"/>
        <v>0</v>
      </c>
      <c r="E188" s="26">
        <f t="shared" si="31"/>
        <v>0</v>
      </c>
      <c r="F188" s="27"/>
      <c r="G188" s="28">
        <f t="shared" si="29"/>
        <v>0</v>
      </c>
      <c r="H188" s="26"/>
      <c r="I188" s="26"/>
      <c r="J188" s="31"/>
      <c r="K188" s="28"/>
      <c r="L188" s="93"/>
      <c r="M188" s="93"/>
      <c r="N188" s="92"/>
      <c r="O188" s="95"/>
      <c r="P188" s="93"/>
      <c r="Q188" s="93"/>
      <c r="R188" s="92"/>
      <c r="S188" s="28"/>
      <c r="T188" s="26"/>
      <c r="U188" s="26"/>
      <c r="V188" s="29"/>
    </row>
    <row r="189" spans="1:22" x14ac:dyDescent="0.25">
      <c r="A189" s="166">
        <f t="shared" si="26"/>
        <v>181</v>
      </c>
      <c r="B189" s="24" t="s">
        <v>10</v>
      </c>
      <c r="C189" s="28">
        <f t="shared" si="31"/>
        <v>0</v>
      </c>
      <c r="D189" s="26">
        <f t="shared" si="31"/>
        <v>0</v>
      </c>
      <c r="E189" s="26">
        <f t="shared" si="31"/>
        <v>0</v>
      </c>
      <c r="F189" s="27"/>
      <c r="G189" s="28">
        <f t="shared" si="29"/>
        <v>0</v>
      </c>
      <c r="H189" s="26"/>
      <c r="I189" s="26"/>
      <c r="J189" s="29"/>
      <c r="K189" s="28"/>
      <c r="L189" s="93"/>
      <c r="M189" s="93"/>
      <c r="N189" s="92"/>
      <c r="O189" s="95"/>
      <c r="P189" s="93"/>
      <c r="Q189" s="93"/>
      <c r="R189" s="92"/>
      <c r="S189" s="28">
        <f>T189+V189</f>
        <v>0</v>
      </c>
      <c r="T189" s="26"/>
      <c r="U189" s="26"/>
      <c r="V189" s="29"/>
    </row>
    <row r="190" spans="1:22" x14ac:dyDescent="0.25">
      <c r="A190" s="166">
        <f t="shared" si="26"/>
        <v>182</v>
      </c>
      <c r="B190" s="24" t="s">
        <v>11</v>
      </c>
      <c r="C190" s="28">
        <f t="shared" si="31"/>
        <v>0</v>
      </c>
      <c r="D190" s="26">
        <f t="shared" si="31"/>
        <v>0</v>
      </c>
      <c r="E190" s="26">
        <f t="shared" si="31"/>
        <v>0</v>
      </c>
      <c r="F190" s="27"/>
      <c r="G190" s="28">
        <f t="shared" si="29"/>
        <v>0</v>
      </c>
      <c r="H190" s="26"/>
      <c r="I190" s="26"/>
      <c r="J190" s="29"/>
      <c r="K190" s="28"/>
      <c r="L190" s="93"/>
      <c r="M190" s="93"/>
      <c r="N190" s="92"/>
      <c r="O190" s="95"/>
      <c r="P190" s="93"/>
      <c r="Q190" s="93"/>
      <c r="R190" s="92"/>
      <c r="S190" s="28"/>
      <c r="T190" s="26"/>
      <c r="U190" s="26"/>
      <c r="V190" s="29"/>
    </row>
    <row r="191" spans="1:22" x14ac:dyDescent="0.25">
      <c r="A191" s="166">
        <f t="shared" si="26"/>
        <v>183</v>
      </c>
      <c r="B191" s="24" t="s">
        <v>12</v>
      </c>
      <c r="C191" s="28">
        <f t="shared" si="31"/>
        <v>0</v>
      </c>
      <c r="D191" s="26">
        <f t="shared" si="31"/>
        <v>0</v>
      </c>
      <c r="E191" s="26">
        <f t="shared" si="31"/>
        <v>0</v>
      </c>
      <c r="F191" s="27"/>
      <c r="G191" s="28">
        <f t="shared" si="29"/>
        <v>0</v>
      </c>
      <c r="H191" s="26"/>
      <c r="I191" s="26"/>
      <c r="J191" s="29"/>
      <c r="K191" s="28"/>
      <c r="L191" s="93"/>
      <c r="M191" s="93"/>
      <c r="N191" s="92"/>
      <c r="O191" s="95"/>
      <c r="P191" s="93"/>
      <c r="Q191" s="93"/>
      <c r="R191" s="92"/>
      <c r="S191" s="28"/>
      <c r="T191" s="26"/>
      <c r="U191" s="26"/>
      <c r="V191" s="29"/>
    </row>
    <row r="192" spans="1:22" x14ac:dyDescent="0.25">
      <c r="A192" s="166">
        <f t="shared" si="26"/>
        <v>184</v>
      </c>
      <c r="B192" s="24" t="s">
        <v>13</v>
      </c>
      <c r="C192" s="28">
        <f t="shared" si="31"/>
        <v>0</v>
      </c>
      <c r="D192" s="26">
        <f t="shared" si="31"/>
        <v>0</v>
      </c>
      <c r="E192" s="26">
        <f t="shared" si="31"/>
        <v>0</v>
      </c>
      <c r="F192" s="27"/>
      <c r="G192" s="28">
        <f t="shared" si="29"/>
        <v>0</v>
      </c>
      <c r="H192" s="26"/>
      <c r="I192" s="26"/>
      <c r="J192" s="29"/>
      <c r="K192" s="28"/>
      <c r="L192" s="93"/>
      <c r="M192" s="93"/>
      <c r="N192" s="92"/>
      <c r="O192" s="95"/>
      <c r="P192" s="93"/>
      <c r="Q192" s="93"/>
      <c r="R192" s="92"/>
      <c r="S192" s="28"/>
      <c r="T192" s="26"/>
      <c r="U192" s="26"/>
      <c r="V192" s="29"/>
    </row>
    <row r="193" spans="1:22" x14ac:dyDescent="0.25">
      <c r="A193" s="166">
        <f t="shared" si="26"/>
        <v>185</v>
      </c>
      <c r="B193" s="24" t="s">
        <v>14</v>
      </c>
      <c r="C193" s="28">
        <f t="shared" si="31"/>
        <v>0</v>
      </c>
      <c r="D193" s="26">
        <f t="shared" si="31"/>
        <v>0</v>
      </c>
      <c r="E193" s="26">
        <f t="shared" si="31"/>
        <v>0</v>
      </c>
      <c r="F193" s="27"/>
      <c r="G193" s="28">
        <f t="shared" si="29"/>
        <v>0</v>
      </c>
      <c r="H193" s="26"/>
      <c r="I193" s="26"/>
      <c r="J193" s="29"/>
      <c r="K193" s="28"/>
      <c r="L193" s="93"/>
      <c r="M193" s="93"/>
      <c r="N193" s="92"/>
      <c r="O193" s="95"/>
      <c r="P193" s="93"/>
      <c r="Q193" s="93"/>
      <c r="R193" s="92"/>
      <c r="S193" s="28">
        <f>T193+V193</f>
        <v>0</v>
      </c>
      <c r="T193" s="26"/>
      <c r="U193" s="26"/>
      <c r="V193" s="29"/>
    </row>
    <row r="194" spans="1:22" x14ac:dyDescent="0.25">
      <c r="A194" s="166">
        <f t="shared" si="26"/>
        <v>186</v>
      </c>
      <c r="B194" s="24" t="s">
        <v>15</v>
      </c>
      <c r="C194" s="28">
        <f t="shared" si="31"/>
        <v>0</v>
      </c>
      <c r="D194" s="26">
        <f t="shared" si="31"/>
        <v>0</v>
      </c>
      <c r="E194" s="26">
        <f t="shared" si="31"/>
        <v>0</v>
      </c>
      <c r="F194" s="27"/>
      <c r="G194" s="28">
        <f t="shared" si="29"/>
        <v>0</v>
      </c>
      <c r="H194" s="26"/>
      <c r="I194" s="26"/>
      <c r="J194" s="29"/>
      <c r="K194" s="28"/>
      <c r="L194" s="93"/>
      <c r="M194" s="93"/>
      <c r="N194" s="92"/>
      <c r="O194" s="95"/>
      <c r="P194" s="93"/>
      <c r="Q194" s="93"/>
      <c r="R194" s="92"/>
      <c r="S194" s="28"/>
      <c r="T194" s="26"/>
      <c r="U194" s="26"/>
      <c r="V194" s="29"/>
    </row>
    <row r="195" spans="1:22" x14ac:dyDescent="0.25">
      <c r="A195" s="166">
        <f t="shared" si="26"/>
        <v>187</v>
      </c>
      <c r="B195" s="24" t="s">
        <v>30</v>
      </c>
      <c r="C195" s="28">
        <f t="shared" si="31"/>
        <v>0</v>
      </c>
      <c r="D195" s="26">
        <f t="shared" si="31"/>
        <v>0</v>
      </c>
      <c r="E195" s="26">
        <f t="shared" si="31"/>
        <v>0</v>
      </c>
      <c r="F195" s="27"/>
      <c r="G195" s="28">
        <f t="shared" si="29"/>
        <v>0</v>
      </c>
      <c r="H195" s="26"/>
      <c r="I195" s="26"/>
      <c r="J195" s="29"/>
      <c r="K195" s="28"/>
      <c r="L195" s="93"/>
      <c r="M195" s="93"/>
      <c r="N195" s="92"/>
      <c r="O195" s="95"/>
      <c r="P195" s="93"/>
      <c r="Q195" s="93"/>
      <c r="R195" s="92"/>
      <c r="S195" s="28"/>
      <c r="T195" s="26"/>
      <c r="U195" s="26"/>
      <c r="V195" s="29"/>
    </row>
    <row r="196" spans="1:22" ht="13.8" thickBot="1" x14ac:dyDescent="0.3">
      <c r="A196" s="168">
        <f t="shared" si="26"/>
        <v>188</v>
      </c>
      <c r="B196" s="24" t="s">
        <v>17</v>
      </c>
      <c r="C196" s="28">
        <f t="shared" si="31"/>
        <v>0</v>
      </c>
      <c r="D196" s="26">
        <f t="shared" si="31"/>
        <v>0</v>
      </c>
      <c r="E196" s="26">
        <f>I196+M196+Q196+U196</f>
        <v>0</v>
      </c>
      <c r="F196" s="27"/>
      <c r="G196" s="56">
        <f t="shared" si="29"/>
        <v>0</v>
      </c>
      <c r="H196" s="55"/>
      <c r="I196" s="55"/>
      <c r="J196" s="58"/>
      <c r="K196" s="28"/>
      <c r="L196" s="93"/>
      <c r="M196" s="93"/>
      <c r="N196" s="92"/>
      <c r="O196" s="95"/>
      <c r="P196" s="93"/>
      <c r="Q196" s="93"/>
      <c r="R196" s="92"/>
      <c r="S196" s="56">
        <f>T196+V196</f>
        <v>0</v>
      </c>
      <c r="T196" s="55"/>
      <c r="U196" s="55"/>
      <c r="V196" s="58"/>
    </row>
    <row r="197" spans="1:22" ht="28.2" thickBot="1" x14ac:dyDescent="0.3">
      <c r="A197" s="70">
        <v>189</v>
      </c>
      <c r="B197" s="71" t="s">
        <v>206</v>
      </c>
      <c r="C197" s="72">
        <f t="shared" si="31"/>
        <v>0</v>
      </c>
      <c r="D197" s="59">
        <f t="shared" si="31"/>
        <v>0</v>
      </c>
      <c r="E197" s="59"/>
      <c r="F197" s="64"/>
      <c r="G197" s="72">
        <f>G198+G200+G203+G206</f>
        <v>0</v>
      </c>
      <c r="H197" s="59">
        <f>H198+H200+H203+H206</f>
        <v>0</v>
      </c>
      <c r="I197" s="59"/>
      <c r="J197" s="64"/>
      <c r="K197" s="73">
        <f>K201</f>
        <v>0</v>
      </c>
      <c r="L197" s="59">
        <f>L201</f>
        <v>0</v>
      </c>
      <c r="M197" s="59"/>
      <c r="N197" s="64"/>
      <c r="O197" s="72"/>
      <c r="P197" s="59"/>
      <c r="Q197" s="59"/>
      <c r="R197" s="64"/>
      <c r="S197" s="59"/>
      <c r="T197" s="59"/>
      <c r="U197" s="59"/>
      <c r="V197" s="64"/>
    </row>
    <row r="198" spans="1:22" x14ac:dyDescent="0.25">
      <c r="A198" s="75">
        <v>190</v>
      </c>
      <c r="B198" s="89" t="s">
        <v>130</v>
      </c>
      <c r="C198" s="84">
        <f t="shared" si="31"/>
        <v>0</v>
      </c>
      <c r="D198" s="82">
        <f t="shared" si="31"/>
        <v>0</v>
      </c>
      <c r="E198" s="82"/>
      <c r="F198" s="85"/>
      <c r="G198" s="86">
        <f>G199</f>
        <v>0</v>
      </c>
      <c r="H198" s="82">
        <f>H199</f>
        <v>0</v>
      </c>
      <c r="I198" s="116"/>
      <c r="J198" s="108"/>
      <c r="K198" s="169"/>
      <c r="L198" s="116"/>
      <c r="M198" s="116"/>
      <c r="N198" s="170"/>
      <c r="O198" s="169"/>
      <c r="P198" s="116"/>
      <c r="Q198" s="116"/>
      <c r="R198" s="170"/>
      <c r="S198" s="169"/>
      <c r="T198" s="116"/>
      <c r="U198" s="116"/>
      <c r="V198" s="170"/>
    </row>
    <row r="199" spans="1:22" x14ac:dyDescent="0.25">
      <c r="A199" s="90">
        <f t="shared" si="26"/>
        <v>191</v>
      </c>
      <c r="B199" s="39" t="s">
        <v>207</v>
      </c>
      <c r="C199" s="19">
        <f t="shared" si="31"/>
        <v>0</v>
      </c>
      <c r="D199" s="93">
        <f t="shared" si="31"/>
        <v>0</v>
      </c>
      <c r="E199" s="93"/>
      <c r="F199" s="92"/>
      <c r="G199" s="99">
        <f t="shared" si="29"/>
        <v>0</v>
      </c>
      <c r="H199" s="94"/>
      <c r="I199" s="93"/>
      <c r="J199" s="94"/>
      <c r="K199" s="95"/>
      <c r="L199" s="93"/>
      <c r="M199" s="93"/>
      <c r="N199" s="92"/>
      <c r="O199" s="95"/>
      <c r="P199" s="93"/>
      <c r="Q199" s="93"/>
      <c r="R199" s="92"/>
      <c r="S199" s="95"/>
      <c r="T199" s="93"/>
      <c r="U199" s="93"/>
      <c r="V199" s="92"/>
    </row>
    <row r="200" spans="1:22" x14ac:dyDescent="0.25">
      <c r="A200" s="90">
        <f t="shared" si="26"/>
        <v>192</v>
      </c>
      <c r="B200" s="24" t="s">
        <v>208</v>
      </c>
      <c r="C200" s="28">
        <f t="shared" si="31"/>
        <v>0</v>
      </c>
      <c r="D200" s="26">
        <f t="shared" si="31"/>
        <v>0</v>
      </c>
      <c r="E200" s="26"/>
      <c r="F200" s="29"/>
      <c r="G200" s="96">
        <f>G202</f>
        <v>0</v>
      </c>
      <c r="H200" s="26">
        <f>H202</f>
        <v>0</v>
      </c>
      <c r="I200" s="93"/>
      <c r="J200" s="94"/>
      <c r="K200" s="34">
        <f>K201</f>
        <v>0</v>
      </c>
      <c r="L200" s="26">
        <f>L201</f>
        <v>0</v>
      </c>
      <c r="M200" s="93"/>
      <c r="N200" s="92"/>
      <c r="O200" s="95"/>
      <c r="P200" s="93"/>
      <c r="Q200" s="93"/>
      <c r="R200" s="92"/>
      <c r="S200" s="95"/>
      <c r="T200" s="93"/>
      <c r="U200" s="93"/>
      <c r="V200" s="92"/>
    </row>
    <row r="201" spans="1:22" x14ac:dyDescent="0.25">
      <c r="A201" s="90">
        <f t="shared" si="26"/>
        <v>193</v>
      </c>
      <c r="B201" s="39" t="s">
        <v>209</v>
      </c>
      <c r="C201" s="19">
        <f t="shared" si="31"/>
        <v>0</v>
      </c>
      <c r="D201" s="22">
        <f t="shared" si="31"/>
        <v>0</v>
      </c>
      <c r="E201" s="26"/>
      <c r="F201" s="29"/>
      <c r="G201" s="25"/>
      <c r="H201" s="96"/>
      <c r="I201" s="93"/>
      <c r="J201" s="94"/>
      <c r="K201" s="95">
        <f>L201+N201</f>
        <v>0</v>
      </c>
      <c r="L201" s="93"/>
      <c r="M201" s="93"/>
      <c r="N201" s="92"/>
      <c r="O201" s="95"/>
      <c r="P201" s="93"/>
      <c r="Q201" s="93"/>
      <c r="R201" s="92"/>
      <c r="S201" s="95"/>
      <c r="T201" s="93"/>
      <c r="U201" s="93"/>
      <c r="V201" s="92"/>
    </row>
    <row r="202" spans="1:22" x14ac:dyDescent="0.25">
      <c r="A202" s="90">
        <f t="shared" si="26"/>
        <v>194</v>
      </c>
      <c r="B202" s="39" t="s">
        <v>210</v>
      </c>
      <c r="C202" s="19">
        <f t="shared" si="31"/>
        <v>0</v>
      </c>
      <c r="D202" s="93">
        <f t="shared" si="31"/>
        <v>0</v>
      </c>
      <c r="E202" s="93"/>
      <c r="F202" s="92"/>
      <c r="G202" s="99">
        <f t="shared" si="29"/>
        <v>0</v>
      </c>
      <c r="H202" s="94"/>
      <c r="I202" s="93"/>
      <c r="J202" s="94"/>
      <c r="K202" s="95"/>
      <c r="L202" s="93"/>
      <c r="M202" s="93"/>
      <c r="N202" s="92"/>
      <c r="O202" s="95"/>
      <c r="P202" s="93"/>
      <c r="Q202" s="93"/>
      <c r="R202" s="92"/>
      <c r="S202" s="95"/>
      <c r="T202" s="93"/>
      <c r="U202" s="93"/>
      <c r="V202" s="92"/>
    </row>
    <row r="203" spans="1:22" x14ac:dyDescent="0.25">
      <c r="A203" s="90">
        <v>195</v>
      </c>
      <c r="B203" s="24" t="s">
        <v>133</v>
      </c>
      <c r="C203" s="28">
        <f t="shared" si="31"/>
        <v>0</v>
      </c>
      <c r="D203" s="26">
        <f t="shared" si="31"/>
        <v>0</v>
      </c>
      <c r="E203" s="26"/>
      <c r="F203" s="29"/>
      <c r="G203" s="96">
        <f t="shared" si="29"/>
        <v>0</v>
      </c>
      <c r="H203" s="26">
        <f>H204+H205</f>
        <v>0</v>
      </c>
      <c r="I203" s="93"/>
      <c r="J203" s="94"/>
      <c r="K203" s="95"/>
      <c r="L203" s="93"/>
      <c r="M203" s="93"/>
      <c r="N203" s="92"/>
      <c r="O203" s="95"/>
      <c r="P203" s="93"/>
      <c r="Q203" s="93"/>
      <c r="R203" s="92"/>
      <c r="S203" s="34"/>
      <c r="T203" s="26"/>
      <c r="U203" s="93"/>
      <c r="V203" s="92"/>
    </row>
    <row r="204" spans="1:22" ht="26.4" x14ac:dyDescent="0.25">
      <c r="A204" s="90">
        <f t="shared" si="26"/>
        <v>196</v>
      </c>
      <c r="B204" s="103" t="s">
        <v>211</v>
      </c>
      <c r="C204" s="19">
        <f t="shared" si="31"/>
        <v>0</v>
      </c>
      <c r="D204" s="22">
        <f t="shared" si="31"/>
        <v>0</v>
      </c>
      <c r="E204" s="49"/>
      <c r="F204" s="50"/>
      <c r="G204" s="17">
        <f t="shared" si="29"/>
        <v>0</v>
      </c>
      <c r="H204" s="171"/>
      <c r="I204" s="140"/>
      <c r="J204" s="159"/>
      <c r="K204" s="139"/>
      <c r="L204" s="140"/>
      <c r="M204" s="140"/>
      <c r="N204" s="141"/>
      <c r="O204" s="139"/>
      <c r="P204" s="140"/>
      <c r="Q204" s="140"/>
      <c r="R204" s="141"/>
      <c r="S204" s="139"/>
      <c r="T204" s="140"/>
      <c r="U204" s="140"/>
      <c r="V204" s="141"/>
    </row>
    <row r="205" spans="1:22" x14ac:dyDescent="0.25">
      <c r="A205" s="90">
        <f t="shared" si="26"/>
        <v>197</v>
      </c>
      <c r="B205" s="24" t="s">
        <v>212</v>
      </c>
      <c r="C205" s="19">
        <f t="shared" si="31"/>
        <v>0</v>
      </c>
      <c r="D205" s="22">
        <f t="shared" si="31"/>
        <v>0</v>
      </c>
      <c r="E205" s="43"/>
      <c r="F205" s="46"/>
      <c r="G205" s="99">
        <f t="shared" si="29"/>
        <v>0</v>
      </c>
      <c r="H205" s="49"/>
      <c r="I205" s="140"/>
      <c r="J205" s="159"/>
      <c r="K205" s="139"/>
      <c r="L205" s="140"/>
      <c r="M205" s="140"/>
      <c r="N205" s="141"/>
      <c r="O205" s="139"/>
      <c r="P205" s="140"/>
      <c r="Q205" s="140"/>
      <c r="R205" s="141"/>
      <c r="S205" s="22"/>
      <c r="T205" s="140"/>
      <c r="U205" s="140"/>
      <c r="V205" s="141"/>
    </row>
    <row r="206" spans="1:22" x14ac:dyDescent="0.25">
      <c r="A206" s="90">
        <v>198</v>
      </c>
      <c r="B206" s="24" t="s">
        <v>38</v>
      </c>
      <c r="C206" s="28">
        <f t="shared" si="31"/>
        <v>0</v>
      </c>
      <c r="D206" s="26">
        <f t="shared" si="31"/>
        <v>0</v>
      </c>
      <c r="E206" s="43"/>
      <c r="F206" s="46"/>
      <c r="G206" s="25">
        <f t="shared" si="29"/>
        <v>0</v>
      </c>
      <c r="H206" s="43">
        <f>H207</f>
        <v>0</v>
      </c>
      <c r="I206" s="140"/>
      <c r="J206" s="172"/>
      <c r="K206" s="173"/>
      <c r="L206" s="140"/>
      <c r="M206" s="140"/>
      <c r="N206" s="174"/>
      <c r="O206" s="139"/>
      <c r="P206" s="140"/>
      <c r="Q206" s="140"/>
      <c r="R206" s="174"/>
      <c r="S206" s="173"/>
      <c r="T206" s="140"/>
      <c r="U206" s="140"/>
      <c r="V206" s="174"/>
    </row>
    <row r="207" spans="1:22" ht="13.8" thickBot="1" x14ac:dyDescent="0.3">
      <c r="A207" s="119">
        <v>199</v>
      </c>
      <c r="B207" s="135" t="s">
        <v>213</v>
      </c>
      <c r="C207" s="48">
        <f t="shared" si="31"/>
        <v>0</v>
      </c>
      <c r="D207" s="49">
        <f t="shared" si="31"/>
        <v>0</v>
      </c>
      <c r="E207" s="43"/>
      <c r="F207" s="46"/>
      <c r="G207" s="158">
        <f t="shared" si="29"/>
        <v>0</v>
      </c>
      <c r="H207" s="49"/>
      <c r="I207" s="140"/>
      <c r="J207" s="172"/>
      <c r="K207" s="173"/>
      <c r="L207" s="140"/>
      <c r="M207" s="140"/>
      <c r="N207" s="174"/>
      <c r="O207" s="139"/>
      <c r="P207" s="140"/>
      <c r="Q207" s="140"/>
      <c r="R207" s="174"/>
      <c r="S207" s="173"/>
      <c r="T207" s="140"/>
      <c r="U207" s="140"/>
      <c r="V207" s="174"/>
    </row>
    <row r="208" spans="1:22" ht="13.8" thickBot="1" x14ac:dyDescent="0.3">
      <c r="A208" s="70">
        <v>200</v>
      </c>
      <c r="B208" s="175" t="s">
        <v>214</v>
      </c>
      <c r="C208" s="125">
        <f t="shared" si="31"/>
        <v>12693.383999999998</v>
      </c>
      <c r="D208" s="126">
        <f t="shared" si="31"/>
        <v>12681.564999999999</v>
      </c>
      <c r="E208" s="59">
        <f>I208+M208+Q208+U208</f>
        <v>8236.3879999999972</v>
      </c>
      <c r="F208" s="60">
        <f>J208+N208+R208+V208</f>
        <v>11.819000000000001</v>
      </c>
      <c r="G208" s="126">
        <f>G9+G44+G99+G140+G175+G197</f>
        <v>5817.7960000000003</v>
      </c>
      <c r="H208" s="126">
        <f>H9+H44+H99+H140+H175+H197</f>
        <v>5807.9770000000008</v>
      </c>
      <c r="I208" s="59">
        <f>I9+I44+I99+I140+I175+I197</f>
        <v>3611.0589999999993</v>
      </c>
      <c r="J208" s="126">
        <f>J9+J44+J99+J140+J175+J197</f>
        <v>9.8190000000000008</v>
      </c>
      <c r="K208" s="63">
        <f>K9+K44+K99+K140+K175+K197</f>
        <v>239.86199999999997</v>
      </c>
      <c r="L208" s="59">
        <f>L9+L44+L140+L175+L197</f>
        <v>239.86199999999997</v>
      </c>
      <c r="M208" s="59">
        <f>M9+M44+M140+M175+M197</f>
        <v>82.593000000000004</v>
      </c>
      <c r="N208" s="74">
        <f>N9+N44+N99+N140+N175+N197</f>
        <v>0</v>
      </c>
      <c r="O208" s="72">
        <f>O9+O44+O99+O140+O175+O197</f>
        <v>6048.3999999999978</v>
      </c>
      <c r="P208" s="59">
        <f>P9+P44+P99+P140+P175+P197</f>
        <v>6048.3999999999978</v>
      </c>
      <c r="Q208" s="59">
        <f>Q9+Q44+Q99+Q140+Q175+Q197</f>
        <v>4518.9329999999982</v>
      </c>
      <c r="R208" s="59"/>
      <c r="S208" s="65">
        <f>S9+S44+S99+S140+S175+S197</f>
        <v>587.32600000000002</v>
      </c>
      <c r="T208" s="126">
        <f>T9+T44+T99+T140+T175+T197</f>
        <v>585.32600000000002</v>
      </c>
      <c r="U208" s="126">
        <f>U9+U44+U99+U140+U175+U197</f>
        <v>23.803000000000004</v>
      </c>
      <c r="V208" s="64">
        <f>V9+V20+SUM(V34:V43)+V44+V99+V140+V175+V197</f>
        <v>2</v>
      </c>
    </row>
    <row r="211" spans="2:2" x14ac:dyDescent="0.25">
      <c r="B211" s="6" t="s">
        <v>113</v>
      </c>
    </row>
    <row r="212" spans="2:2" x14ac:dyDescent="0.25">
      <c r="B212" s="6" t="s">
        <v>219</v>
      </c>
    </row>
    <row r="213" spans="2:2" x14ac:dyDescent="0.25">
      <c r="B213" s="66" t="s">
        <v>215</v>
      </c>
    </row>
    <row r="214" spans="2:2" x14ac:dyDescent="0.25">
      <c r="B214" s="6" t="s">
        <v>114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81"/>
  <sheetViews>
    <sheetView topLeftCell="C136" zoomScaleNormal="100" workbookViewId="0">
      <selection activeCell="J178" sqref="J178"/>
    </sheetView>
  </sheetViews>
  <sheetFormatPr defaultRowHeight="13.2" x14ac:dyDescent="0.25"/>
  <cols>
    <col min="1" max="2" width="9.109375" hidden="1" customWidth="1"/>
    <col min="3" max="3" width="4.44140625" customWidth="1"/>
    <col min="4" max="4" width="43" customWidth="1"/>
    <col min="5" max="5" width="12.6640625" customWidth="1"/>
    <col min="6" max="6" width="12.33203125" customWidth="1"/>
    <col min="7" max="7" width="11.6640625" customWidth="1"/>
    <col min="8" max="8" width="11.33203125" customWidth="1"/>
    <col min="9" max="9" width="11.5546875" customWidth="1"/>
    <col min="10" max="10" width="11.33203125" customWidth="1"/>
    <col min="11" max="11" width="11.6640625" customWidth="1"/>
    <col min="12" max="12" width="11.33203125" customWidth="1"/>
    <col min="13" max="13" width="11.6640625" customWidth="1"/>
    <col min="14" max="14" width="11.33203125" customWidth="1"/>
  </cols>
  <sheetData>
    <row r="1" spans="3:15" hidden="1" x14ac:dyDescent="0.25"/>
    <row r="2" spans="3:15" hidden="1" x14ac:dyDescent="0.25">
      <c r="G2" s="1020"/>
      <c r="H2" s="1020"/>
    </row>
    <row r="3" spans="3:15" hidden="1" x14ac:dyDescent="0.25"/>
    <row r="4" spans="3:15" s="300" customFormat="1" ht="15.6" x14ac:dyDescent="0.3">
      <c r="K4" s="1" t="s">
        <v>27</v>
      </c>
      <c r="L4" s="1"/>
      <c r="M4" s="1"/>
    </row>
    <row r="5" spans="3:15" s="300" customFormat="1" ht="15.6" x14ac:dyDescent="0.3">
      <c r="K5" s="328" t="s">
        <v>632</v>
      </c>
      <c r="L5" s="431"/>
      <c r="M5" s="431"/>
    </row>
    <row r="6" spans="3:15" s="300" customFormat="1" ht="15.6" x14ac:dyDescent="0.3">
      <c r="K6" s="1" t="s">
        <v>43</v>
      </c>
      <c r="L6" s="1"/>
      <c r="M6" s="1"/>
    </row>
    <row r="7" spans="3:15" ht="15.6" x14ac:dyDescent="0.3">
      <c r="J7" s="976" t="s">
        <v>676</v>
      </c>
      <c r="K7" s="993"/>
      <c r="L7" s="993"/>
      <c r="M7" s="993"/>
      <c r="N7" s="993"/>
    </row>
    <row r="8" spans="3:15" s="434" customFormat="1" ht="15.6" x14ac:dyDescent="0.3">
      <c r="J8" s="976" t="s">
        <v>724</v>
      </c>
      <c r="K8" s="993"/>
      <c r="L8" s="993"/>
      <c r="M8" s="993"/>
      <c r="N8" s="993"/>
    </row>
    <row r="9" spans="3:15" s="434" customFormat="1" ht="15.6" x14ac:dyDescent="0.3">
      <c r="K9" s="969" t="s">
        <v>677</v>
      </c>
      <c r="L9" s="993"/>
      <c r="M9" s="993"/>
      <c r="N9" s="208"/>
    </row>
    <row r="10" spans="3:15" s="434" customFormat="1" x14ac:dyDescent="0.25">
      <c r="K10" s="10"/>
      <c r="L10" s="10"/>
      <c r="M10" s="14"/>
    </row>
    <row r="11" spans="3:15" x14ac:dyDescent="0.25">
      <c r="C11" s="15" t="s">
        <v>42</v>
      </c>
      <c r="D11" s="1021" t="s">
        <v>534</v>
      </c>
      <c r="E11" s="1022"/>
      <c r="F11" s="1022"/>
      <c r="G11" s="1022"/>
      <c r="H11" s="1022"/>
      <c r="I11" s="1022"/>
      <c r="J11" s="1022"/>
      <c r="K11" s="233"/>
      <c r="L11" s="15"/>
      <c r="M11" s="4"/>
      <c r="N11" s="4"/>
      <c r="O11" s="10"/>
    </row>
    <row r="12" spans="3:15" x14ac:dyDescent="0.25">
      <c r="E12" s="994"/>
      <c r="F12" s="994"/>
      <c r="G12" s="994"/>
      <c r="H12" s="994"/>
      <c r="K12" s="10"/>
      <c r="L12" s="10"/>
      <c r="M12" s="14"/>
    </row>
    <row r="13" spans="3:15" s="299" customFormat="1" x14ac:dyDescent="0.25">
      <c r="E13" s="298"/>
      <c r="F13" s="298"/>
      <c r="G13" s="298"/>
      <c r="H13" s="298"/>
      <c r="K13" s="10"/>
      <c r="L13" s="10"/>
      <c r="M13" s="14"/>
    </row>
    <row r="14" spans="3:15" ht="13.8" thickBot="1" x14ac:dyDescent="0.3">
      <c r="L14" s="10" t="s">
        <v>689</v>
      </c>
    </row>
    <row r="15" spans="3:15" ht="12.75" customHeight="1" x14ac:dyDescent="0.25">
      <c r="C15" s="1014" t="s">
        <v>0</v>
      </c>
      <c r="D15" s="1016" t="s">
        <v>44</v>
      </c>
      <c r="E15" s="1018" t="s">
        <v>45</v>
      </c>
      <c r="F15" s="1019"/>
      <c r="G15" s="1018" t="s">
        <v>47</v>
      </c>
      <c r="H15" s="1019"/>
      <c r="I15" s="1018" t="s">
        <v>335</v>
      </c>
      <c r="J15" s="1019"/>
      <c r="K15" s="1018" t="s">
        <v>333</v>
      </c>
      <c r="L15" s="1019"/>
      <c r="M15" s="1018" t="s">
        <v>49</v>
      </c>
      <c r="N15" s="1019"/>
    </row>
    <row r="16" spans="3:15" ht="27" thickBot="1" x14ac:dyDescent="0.3">
      <c r="C16" s="1015"/>
      <c r="D16" s="1017"/>
      <c r="E16" s="271" t="s">
        <v>45</v>
      </c>
      <c r="F16" s="272" t="s">
        <v>692</v>
      </c>
      <c r="G16" s="268" t="s">
        <v>45</v>
      </c>
      <c r="H16" s="269" t="s">
        <v>692</v>
      </c>
      <c r="I16" s="268" t="s">
        <v>45</v>
      </c>
      <c r="J16" s="269" t="s">
        <v>692</v>
      </c>
      <c r="K16" s="268" t="s">
        <v>45</v>
      </c>
      <c r="L16" s="269" t="s">
        <v>692</v>
      </c>
      <c r="M16" s="268" t="s">
        <v>45</v>
      </c>
      <c r="N16" s="269" t="s">
        <v>692</v>
      </c>
    </row>
    <row r="17" spans="3:16" x14ac:dyDescent="0.25">
      <c r="C17" s="524">
        <v>1</v>
      </c>
      <c r="D17" s="525" t="s">
        <v>53</v>
      </c>
      <c r="E17" s="526">
        <f t="shared" ref="E17:F21" si="0">G17+I17+K17+M17</f>
        <v>222.67699999999999</v>
      </c>
      <c r="F17" s="527">
        <f t="shared" si="0"/>
        <v>97.111000000000004</v>
      </c>
      <c r="G17" s="528">
        <f>G19+G18</f>
        <v>222.67699999999999</v>
      </c>
      <c r="H17" s="529">
        <f>H19+H18</f>
        <v>97.111000000000004</v>
      </c>
      <c r="I17" s="530"/>
      <c r="J17" s="531"/>
      <c r="K17" s="530"/>
      <c r="L17" s="531"/>
      <c r="M17" s="530"/>
      <c r="N17" s="531"/>
    </row>
    <row r="18" spans="3:16" x14ac:dyDescent="0.25">
      <c r="C18" s="532">
        <f>C17+1</f>
        <v>2</v>
      </c>
      <c r="D18" s="533" t="s">
        <v>614</v>
      </c>
      <c r="E18" s="176">
        <f t="shared" si="0"/>
        <v>96.72</v>
      </c>
      <c r="F18" s="471">
        <f t="shared" si="0"/>
        <v>87.216999999999999</v>
      </c>
      <c r="G18" s="534">
        <v>96.72</v>
      </c>
      <c r="H18" s="535">
        <v>87.216999999999999</v>
      </c>
      <c r="I18" s="536"/>
      <c r="J18" s="537"/>
      <c r="K18" s="536"/>
      <c r="L18" s="537"/>
      <c r="M18" s="536"/>
      <c r="N18" s="537"/>
    </row>
    <row r="19" spans="3:16" ht="16.5" customHeight="1" x14ac:dyDescent="0.25">
      <c r="C19" s="532">
        <f t="shared" ref="C19:C85" si="1">C18+1</f>
        <v>3</v>
      </c>
      <c r="D19" s="216" t="s">
        <v>55</v>
      </c>
      <c r="E19" s="176">
        <f t="shared" si="0"/>
        <v>125.95699999999999</v>
      </c>
      <c r="F19" s="177">
        <f t="shared" si="0"/>
        <v>9.8940000000000001</v>
      </c>
      <c r="G19" s="538">
        <v>125.95699999999999</v>
      </c>
      <c r="H19" s="535">
        <v>9.8940000000000001</v>
      </c>
      <c r="I19" s="536"/>
      <c r="J19" s="537"/>
      <c r="K19" s="536"/>
      <c r="L19" s="537"/>
      <c r="M19" s="536"/>
      <c r="N19" s="537"/>
    </row>
    <row r="20" spans="3:16" x14ac:dyDescent="0.25">
      <c r="C20" s="532">
        <f>C19+1</f>
        <v>4</v>
      </c>
      <c r="D20" s="539" t="s">
        <v>56</v>
      </c>
      <c r="E20" s="540">
        <f t="shared" si="0"/>
        <v>5785.2232200000008</v>
      </c>
      <c r="F20" s="11">
        <f t="shared" si="0"/>
        <v>4756.3249999999998</v>
      </c>
      <c r="G20" s="178">
        <f>SUM(G21:G27)</f>
        <v>5188.6590000000006</v>
      </c>
      <c r="H20" s="541">
        <f>SUM(H21:H24)</f>
        <v>4224.5889999999999</v>
      </c>
      <c r="I20" s="178">
        <f>SUM(I21:I24)</f>
        <v>596.56421999999998</v>
      </c>
      <c r="J20" s="11">
        <f>SUM(J21:J24)</f>
        <v>531.73599999999999</v>
      </c>
      <c r="K20" s="236"/>
      <c r="L20" s="237"/>
      <c r="M20" s="236"/>
      <c r="N20" s="237"/>
    </row>
    <row r="21" spans="3:16" x14ac:dyDescent="0.25">
      <c r="C21" s="532">
        <f t="shared" si="1"/>
        <v>5</v>
      </c>
      <c r="D21" s="216" t="s">
        <v>28</v>
      </c>
      <c r="E21" s="611">
        <f t="shared" si="0"/>
        <v>5021.6642200000006</v>
      </c>
      <c r="F21" s="177">
        <f t="shared" si="0"/>
        <v>4658.4489999999996</v>
      </c>
      <c r="G21" s="542">
        <v>4525.1000000000004</v>
      </c>
      <c r="H21" s="543">
        <v>4224.5889999999999</v>
      </c>
      <c r="I21" s="520">
        <v>496.56421999999998</v>
      </c>
      <c r="J21" s="237">
        <v>433.86</v>
      </c>
      <c r="K21" s="236"/>
      <c r="L21" s="237"/>
      <c r="M21" s="236"/>
      <c r="N21" s="237"/>
      <c r="O21" s="360"/>
      <c r="P21" s="360"/>
    </row>
    <row r="22" spans="3:16" s="9" customFormat="1" x14ac:dyDescent="0.25">
      <c r="C22" s="532">
        <f t="shared" si="1"/>
        <v>6</v>
      </c>
      <c r="D22" s="216" t="s">
        <v>57</v>
      </c>
      <c r="E22" s="270">
        <f t="shared" ref="E22:F61" si="2">G22+I22+K22+M22</f>
        <v>77.3</v>
      </c>
      <c r="F22" s="177"/>
      <c r="G22" s="236">
        <v>77.3</v>
      </c>
      <c r="H22" s="237"/>
      <c r="I22" s="236"/>
      <c r="J22" s="237"/>
      <c r="K22" s="236"/>
      <c r="L22" s="237"/>
      <c r="M22" s="236"/>
      <c r="N22" s="237"/>
    </row>
    <row r="23" spans="3:16" x14ac:dyDescent="0.25">
      <c r="C23" s="532">
        <f t="shared" si="1"/>
        <v>7</v>
      </c>
      <c r="D23" s="216" t="s">
        <v>58</v>
      </c>
      <c r="E23" s="270">
        <f t="shared" si="2"/>
        <v>76.2</v>
      </c>
      <c r="F23" s="177"/>
      <c r="G23" s="236">
        <v>76.2</v>
      </c>
      <c r="H23" s="237"/>
      <c r="I23" s="236"/>
      <c r="J23" s="237"/>
      <c r="K23" s="236"/>
      <c r="L23" s="237"/>
      <c r="M23" s="236"/>
      <c r="N23" s="237"/>
    </row>
    <row r="24" spans="3:16" x14ac:dyDescent="0.25">
      <c r="C24" s="532">
        <f t="shared" si="1"/>
        <v>8</v>
      </c>
      <c r="D24" s="216" t="s">
        <v>59</v>
      </c>
      <c r="E24" s="270">
        <f t="shared" si="2"/>
        <v>100</v>
      </c>
      <c r="F24" s="177">
        <f>H24+J24+L24+N24</f>
        <v>97.876000000000005</v>
      </c>
      <c r="G24" s="236"/>
      <c r="H24" s="237"/>
      <c r="I24" s="236">
        <v>100</v>
      </c>
      <c r="J24" s="237">
        <v>97.876000000000005</v>
      </c>
      <c r="K24" s="236"/>
      <c r="L24" s="237"/>
      <c r="M24" s="236"/>
      <c r="N24" s="237"/>
    </row>
    <row r="25" spans="3:16" s="365" customFormat="1" ht="39.75" customHeight="1" x14ac:dyDescent="0.25">
      <c r="C25" s="532">
        <f t="shared" si="1"/>
        <v>9</v>
      </c>
      <c r="D25" s="366" t="s">
        <v>548</v>
      </c>
      <c r="E25" s="270">
        <f t="shared" si="2"/>
        <v>6</v>
      </c>
      <c r="F25" s="177"/>
      <c r="G25" s="236">
        <v>6</v>
      </c>
      <c r="H25" s="237"/>
      <c r="I25" s="236"/>
      <c r="J25" s="237"/>
      <c r="K25" s="236"/>
      <c r="L25" s="237"/>
      <c r="M25" s="236"/>
      <c r="N25" s="237"/>
    </row>
    <row r="26" spans="3:16" s="347" customFormat="1" x14ac:dyDescent="0.25">
      <c r="C26" s="532">
        <f t="shared" si="1"/>
        <v>10</v>
      </c>
      <c r="D26" s="217" t="s">
        <v>80</v>
      </c>
      <c r="E26" s="270">
        <f t="shared" si="2"/>
        <v>80</v>
      </c>
      <c r="F26" s="177"/>
      <c r="G26" s="236">
        <v>80</v>
      </c>
      <c r="H26" s="237"/>
      <c r="I26" s="236"/>
      <c r="J26" s="237"/>
      <c r="K26" s="236"/>
      <c r="L26" s="237"/>
      <c r="M26" s="236"/>
      <c r="N26" s="237"/>
    </row>
    <row r="27" spans="3:16" s="378" customFormat="1" ht="26.4" x14ac:dyDescent="0.25">
      <c r="C27" s="532">
        <f t="shared" si="1"/>
        <v>11</v>
      </c>
      <c r="D27" s="217" t="s">
        <v>558</v>
      </c>
      <c r="E27" s="270">
        <f t="shared" si="2"/>
        <v>424.05900000000003</v>
      </c>
      <c r="F27" s="177"/>
      <c r="G27" s="236">
        <v>424.05900000000003</v>
      </c>
      <c r="H27" s="237"/>
      <c r="I27" s="236"/>
      <c r="J27" s="237"/>
      <c r="K27" s="236"/>
      <c r="L27" s="237"/>
      <c r="M27" s="236"/>
      <c r="N27" s="237"/>
    </row>
    <row r="28" spans="3:16" x14ac:dyDescent="0.25">
      <c r="C28" s="532">
        <f t="shared" si="1"/>
        <v>12</v>
      </c>
      <c r="D28" s="539" t="s">
        <v>60</v>
      </c>
      <c r="E28" s="540">
        <f t="shared" si="2"/>
        <v>100.559</v>
      </c>
      <c r="F28" s="11">
        <f>H28+J28+L28+N28</f>
        <v>97.424000000000007</v>
      </c>
      <c r="G28" s="178">
        <v>100.559</v>
      </c>
      <c r="H28" s="11">
        <v>97.424000000000007</v>
      </c>
      <c r="I28" s="236"/>
      <c r="J28" s="237"/>
      <c r="K28" s="236"/>
      <c r="L28" s="237"/>
      <c r="M28" s="236"/>
      <c r="N28" s="237"/>
    </row>
    <row r="29" spans="3:16" ht="12.75" customHeight="1" x14ac:dyDescent="0.25">
      <c r="C29" s="532">
        <f t="shared" si="1"/>
        <v>13</v>
      </c>
      <c r="D29" s="544" t="s">
        <v>61</v>
      </c>
      <c r="E29" s="540">
        <f t="shared" si="2"/>
        <v>5023.3298800000002</v>
      </c>
      <c r="F29" s="540">
        <f t="shared" si="2"/>
        <v>45</v>
      </c>
      <c r="G29" s="178">
        <f>SUM(G30:G51)</f>
        <v>3634.8</v>
      </c>
      <c r="H29" s="237"/>
      <c r="I29" s="178">
        <f>SUM(I30:I53)</f>
        <v>1388.5298799999998</v>
      </c>
      <c r="J29" s="178">
        <f>SUM(J30:J50)</f>
        <v>45</v>
      </c>
      <c r="K29" s="236"/>
      <c r="L29" s="237"/>
      <c r="M29" s="236"/>
      <c r="N29" s="237"/>
    </row>
    <row r="30" spans="3:16" x14ac:dyDescent="0.25">
      <c r="C30" s="532">
        <f t="shared" si="1"/>
        <v>14</v>
      </c>
      <c r="D30" s="217" t="s">
        <v>62</v>
      </c>
      <c r="E30" s="270">
        <f t="shared" si="2"/>
        <v>960</v>
      </c>
      <c r="F30" s="177"/>
      <c r="G30" s="236">
        <v>960</v>
      </c>
      <c r="H30" s="237"/>
      <c r="I30" s="236"/>
      <c r="J30" s="237"/>
      <c r="K30" s="236"/>
      <c r="L30" s="237"/>
      <c r="M30" s="236"/>
      <c r="N30" s="237"/>
      <c r="O30" s="360"/>
    </row>
    <row r="31" spans="3:16" x14ac:dyDescent="0.25">
      <c r="C31" s="532">
        <f t="shared" si="1"/>
        <v>15</v>
      </c>
      <c r="D31" s="217" t="s">
        <v>63</v>
      </c>
      <c r="E31" s="270">
        <f t="shared" si="2"/>
        <v>50</v>
      </c>
      <c r="F31" s="177"/>
      <c r="G31" s="236">
        <v>50</v>
      </c>
      <c r="H31" s="237"/>
      <c r="I31" s="236"/>
      <c r="J31" s="237"/>
      <c r="K31" s="236"/>
      <c r="L31" s="237"/>
      <c r="M31" s="236"/>
      <c r="N31" s="237"/>
    </row>
    <row r="32" spans="3:16" x14ac:dyDescent="0.25">
      <c r="C32" s="532">
        <f t="shared" si="1"/>
        <v>16</v>
      </c>
      <c r="D32" s="217" t="s">
        <v>64</v>
      </c>
      <c r="E32" s="270">
        <f t="shared" si="2"/>
        <v>84</v>
      </c>
      <c r="F32" s="177"/>
      <c r="G32" s="236">
        <v>84</v>
      </c>
      <c r="H32" s="237"/>
      <c r="I32" s="236"/>
      <c r="J32" s="237"/>
      <c r="K32" s="236"/>
      <c r="L32" s="237"/>
      <c r="M32" s="236"/>
      <c r="N32" s="237"/>
    </row>
    <row r="33" spans="3:15" x14ac:dyDescent="0.25">
      <c r="C33" s="532">
        <f t="shared" si="1"/>
        <v>17</v>
      </c>
      <c r="D33" s="217" t="s">
        <v>65</v>
      </c>
      <c r="E33" s="270">
        <f t="shared" si="2"/>
        <v>10</v>
      </c>
      <c r="F33" s="177"/>
      <c r="G33" s="236">
        <v>10</v>
      </c>
      <c r="H33" s="237"/>
      <c r="I33" s="236"/>
      <c r="J33" s="237"/>
      <c r="K33" s="236"/>
      <c r="L33" s="237"/>
      <c r="M33" s="236"/>
      <c r="N33" s="237"/>
    </row>
    <row r="34" spans="3:15" x14ac:dyDescent="0.25">
      <c r="C34" s="532">
        <f t="shared" si="1"/>
        <v>18</v>
      </c>
      <c r="D34" s="217" t="s">
        <v>629</v>
      </c>
      <c r="E34" s="270">
        <f t="shared" si="2"/>
        <v>109.309</v>
      </c>
      <c r="F34" s="270">
        <f t="shared" si="2"/>
        <v>45</v>
      </c>
      <c r="G34" s="236"/>
      <c r="H34" s="237"/>
      <c r="I34" s="338">
        <v>109.309</v>
      </c>
      <c r="J34" s="357">
        <v>45</v>
      </c>
      <c r="K34" s="236"/>
      <c r="L34" s="237"/>
      <c r="M34" s="236"/>
      <c r="N34" s="237"/>
    </row>
    <row r="35" spans="3:15" x14ac:dyDescent="0.25">
      <c r="C35" s="532">
        <f t="shared" si="1"/>
        <v>19</v>
      </c>
      <c r="D35" s="217" t="s">
        <v>2</v>
      </c>
      <c r="E35" s="270">
        <f t="shared" si="2"/>
        <v>508.1</v>
      </c>
      <c r="F35" s="177"/>
      <c r="G35" s="236"/>
      <c r="H35" s="237"/>
      <c r="I35" s="236">
        <v>508.1</v>
      </c>
      <c r="J35" s="237"/>
      <c r="K35" s="236"/>
      <c r="L35" s="237"/>
      <c r="M35" s="236"/>
      <c r="N35" s="237"/>
    </row>
    <row r="36" spans="3:15" x14ac:dyDescent="0.25">
      <c r="C36" s="532">
        <f t="shared" si="1"/>
        <v>20</v>
      </c>
      <c r="D36" s="217" t="s">
        <v>66</v>
      </c>
      <c r="E36" s="270">
        <f t="shared" si="2"/>
        <v>5</v>
      </c>
      <c r="F36" s="177"/>
      <c r="G36" s="236"/>
      <c r="H36" s="237"/>
      <c r="I36" s="236">
        <v>5</v>
      </c>
      <c r="J36" s="237"/>
      <c r="K36" s="236"/>
      <c r="L36" s="237"/>
      <c r="M36" s="236"/>
      <c r="N36" s="237"/>
    </row>
    <row r="37" spans="3:15" ht="26.4" x14ac:dyDescent="0.25">
      <c r="C37" s="532">
        <f t="shared" si="1"/>
        <v>21</v>
      </c>
      <c r="D37" s="217" t="s">
        <v>615</v>
      </c>
      <c r="E37" s="270">
        <f t="shared" si="2"/>
        <v>5</v>
      </c>
      <c r="F37" s="177"/>
      <c r="G37" s="236">
        <v>5</v>
      </c>
      <c r="H37" s="237"/>
      <c r="I37" s="236"/>
      <c r="J37" s="237"/>
      <c r="K37" s="236"/>
      <c r="L37" s="237"/>
      <c r="M37" s="236"/>
      <c r="N37" s="237"/>
    </row>
    <row r="38" spans="3:15" x14ac:dyDescent="0.25">
      <c r="C38" s="532">
        <f t="shared" si="1"/>
        <v>22</v>
      </c>
      <c r="D38" s="217" t="s">
        <v>67</v>
      </c>
      <c r="E38" s="270">
        <f t="shared" si="2"/>
        <v>412.6</v>
      </c>
      <c r="F38" s="177"/>
      <c r="G38" s="236"/>
      <c r="H38" s="237"/>
      <c r="I38" s="236">
        <v>412.6</v>
      </c>
      <c r="J38" s="237"/>
      <c r="K38" s="236"/>
      <c r="L38" s="237"/>
      <c r="M38" s="236"/>
      <c r="N38" s="237"/>
    </row>
    <row r="39" spans="3:15" x14ac:dyDescent="0.25">
      <c r="C39" s="532">
        <f t="shared" si="1"/>
        <v>23</v>
      </c>
      <c r="D39" s="217" t="s">
        <v>68</v>
      </c>
      <c r="E39" s="270">
        <f t="shared" si="2"/>
        <v>1890</v>
      </c>
      <c r="F39" s="177"/>
      <c r="G39" s="236">
        <v>1890</v>
      </c>
      <c r="H39" s="237"/>
      <c r="I39" s="236"/>
      <c r="J39" s="237"/>
      <c r="K39" s="236"/>
      <c r="L39" s="237"/>
      <c r="M39" s="236"/>
      <c r="N39" s="237"/>
      <c r="O39" s="360"/>
    </row>
    <row r="40" spans="3:15" ht="26.4" x14ac:dyDescent="0.25">
      <c r="C40" s="532">
        <f t="shared" si="1"/>
        <v>24</v>
      </c>
      <c r="D40" s="217" t="s">
        <v>286</v>
      </c>
      <c r="E40" s="270">
        <f t="shared" si="2"/>
        <v>17.8</v>
      </c>
      <c r="F40" s="177"/>
      <c r="G40" s="236">
        <v>17.8</v>
      </c>
      <c r="H40" s="237"/>
      <c r="I40" s="236"/>
      <c r="J40" s="237"/>
      <c r="K40" s="236"/>
      <c r="L40" s="237"/>
      <c r="M40" s="236"/>
      <c r="N40" s="237"/>
    </row>
    <row r="41" spans="3:15" ht="26.4" x14ac:dyDescent="0.25">
      <c r="C41" s="532">
        <f t="shared" si="1"/>
        <v>25</v>
      </c>
      <c r="D41" s="217" t="s">
        <v>530</v>
      </c>
      <c r="E41" s="475">
        <f t="shared" si="2"/>
        <v>10</v>
      </c>
      <c r="F41" s="488"/>
      <c r="G41" s="236">
        <v>10</v>
      </c>
      <c r="H41" s="237"/>
      <c r="I41" s="236"/>
      <c r="J41" s="237"/>
      <c r="K41" s="236"/>
      <c r="L41" s="237"/>
      <c r="M41" s="236"/>
      <c r="N41" s="237"/>
    </row>
    <row r="42" spans="3:15" x14ac:dyDescent="0.25">
      <c r="C42" s="532">
        <f t="shared" si="1"/>
        <v>26</v>
      </c>
      <c r="D42" s="217" t="s">
        <v>529</v>
      </c>
      <c r="E42" s="475">
        <f t="shared" si="2"/>
        <v>110</v>
      </c>
      <c r="F42" s="488"/>
      <c r="G42" s="236">
        <v>110</v>
      </c>
      <c r="H42" s="237"/>
      <c r="I42" s="236"/>
      <c r="J42" s="237"/>
      <c r="K42" s="236"/>
      <c r="L42" s="237"/>
      <c r="M42" s="236"/>
      <c r="N42" s="237"/>
    </row>
    <row r="43" spans="3:15" s="179" customFormat="1" ht="24.75" customHeight="1" x14ac:dyDescent="0.25">
      <c r="C43" s="532">
        <f t="shared" si="1"/>
        <v>27</v>
      </c>
      <c r="D43" s="366" t="s">
        <v>229</v>
      </c>
      <c r="E43" s="504">
        <f t="shared" si="2"/>
        <v>7</v>
      </c>
      <c r="F43" s="505"/>
      <c r="G43" s="506">
        <v>7</v>
      </c>
      <c r="H43" s="507"/>
      <c r="I43" s="506"/>
      <c r="J43" s="507"/>
      <c r="K43" s="506"/>
      <c r="L43" s="507"/>
      <c r="M43" s="506"/>
      <c r="N43" s="507"/>
    </row>
    <row r="44" spans="3:15" s="179" customFormat="1" ht="12.75" customHeight="1" x14ac:dyDescent="0.25">
      <c r="C44" s="532">
        <f t="shared" si="1"/>
        <v>28</v>
      </c>
      <c r="D44" s="217" t="s">
        <v>630</v>
      </c>
      <c r="E44" s="475">
        <f t="shared" si="2"/>
        <v>354</v>
      </c>
      <c r="F44" s="488"/>
      <c r="G44" s="501">
        <v>354</v>
      </c>
      <c r="H44" s="502"/>
      <c r="I44" s="501"/>
      <c r="J44" s="502"/>
      <c r="K44" s="506"/>
      <c r="L44" s="507"/>
      <c r="M44" s="506"/>
      <c r="N44" s="507"/>
    </row>
    <row r="45" spans="3:15" s="179" customFormat="1" ht="12.75" customHeight="1" x14ac:dyDescent="0.25">
      <c r="C45" s="532">
        <f t="shared" si="1"/>
        <v>29</v>
      </c>
      <c r="D45" s="217" t="s">
        <v>553</v>
      </c>
      <c r="E45" s="475">
        <f t="shared" si="2"/>
        <v>178.6</v>
      </c>
      <c r="F45" s="488"/>
      <c r="G45" s="501"/>
      <c r="H45" s="502"/>
      <c r="I45" s="501">
        <v>178.6</v>
      </c>
      <c r="J45" s="502"/>
      <c r="K45" s="506"/>
      <c r="L45" s="507"/>
      <c r="M45" s="506"/>
      <c r="N45" s="507"/>
    </row>
    <row r="46" spans="3:15" s="179" customFormat="1" ht="25.5" customHeight="1" x14ac:dyDescent="0.25">
      <c r="C46" s="532">
        <f t="shared" si="1"/>
        <v>30</v>
      </c>
      <c r="D46" s="217" t="s">
        <v>554</v>
      </c>
      <c r="E46" s="475">
        <f t="shared" si="2"/>
        <v>107.07</v>
      </c>
      <c r="F46" s="488"/>
      <c r="G46" s="501"/>
      <c r="H46" s="502"/>
      <c r="I46" s="501">
        <v>107.07</v>
      </c>
      <c r="J46" s="502"/>
      <c r="K46" s="506"/>
      <c r="L46" s="507"/>
      <c r="M46" s="506"/>
      <c r="N46" s="507"/>
    </row>
    <row r="47" spans="3:15" s="179" customFormat="1" ht="12.75" customHeight="1" x14ac:dyDescent="0.25">
      <c r="C47" s="532">
        <f t="shared" si="1"/>
        <v>31</v>
      </c>
      <c r="D47" s="217" t="s">
        <v>545</v>
      </c>
      <c r="E47" s="475">
        <f t="shared" si="2"/>
        <v>24.678999999999998</v>
      </c>
      <c r="F47" s="488"/>
      <c r="G47" s="501"/>
      <c r="H47" s="502"/>
      <c r="I47" s="501">
        <v>24.678999999999998</v>
      </c>
      <c r="J47" s="502"/>
      <c r="K47" s="506"/>
      <c r="L47" s="507"/>
      <c r="M47" s="506"/>
      <c r="N47" s="507"/>
    </row>
    <row r="48" spans="3:15" s="179" customFormat="1" ht="12.75" customHeight="1" x14ac:dyDescent="0.25">
      <c r="C48" s="532">
        <f t="shared" si="1"/>
        <v>32</v>
      </c>
      <c r="D48" s="217" t="s">
        <v>337</v>
      </c>
      <c r="E48" s="504">
        <f t="shared" si="2"/>
        <v>100</v>
      </c>
      <c r="F48" s="505"/>
      <c r="G48" s="506">
        <v>100</v>
      </c>
      <c r="H48" s="507"/>
      <c r="I48" s="506"/>
      <c r="J48" s="507"/>
      <c r="K48" s="506"/>
      <c r="L48" s="507"/>
      <c r="M48" s="506"/>
      <c r="N48" s="507"/>
    </row>
    <row r="49" spans="3:15" s="179" customFormat="1" ht="12.75" customHeight="1" x14ac:dyDescent="0.25">
      <c r="C49" s="532">
        <f t="shared" si="1"/>
        <v>33</v>
      </c>
      <c r="D49" s="217" t="s">
        <v>536</v>
      </c>
      <c r="E49" s="504">
        <f t="shared" si="2"/>
        <v>12</v>
      </c>
      <c r="F49" s="505"/>
      <c r="G49" s="506">
        <v>12</v>
      </c>
      <c r="H49" s="507"/>
      <c r="I49" s="506"/>
      <c r="J49" s="507"/>
      <c r="K49" s="506"/>
      <c r="L49" s="507"/>
      <c r="M49" s="506"/>
      <c r="N49" s="507"/>
    </row>
    <row r="50" spans="3:15" s="179" customFormat="1" ht="12.75" customHeight="1" x14ac:dyDescent="0.25">
      <c r="C50" s="532">
        <f t="shared" si="1"/>
        <v>34</v>
      </c>
      <c r="D50" s="217" t="s">
        <v>537</v>
      </c>
      <c r="E50" s="504">
        <f t="shared" si="2"/>
        <v>10</v>
      </c>
      <c r="F50" s="505"/>
      <c r="G50" s="506">
        <v>10</v>
      </c>
      <c r="H50" s="507"/>
      <c r="I50" s="506"/>
      <c r="J50" s="507"/>
      <c r="K50" s="506"/>
      <c r="L50" s="507"/>
      <c r="M50" s="506"/>
      <c r="N50" s="507"/>
    </row>
    <row r="51" spans="3:15" s="179" customFormat="1" ht="12.75" customHeight="1" x14ac:dyDescent="0.25">
      <c r="C51" s="532">
        <f t="shared" si="1"/>
        <v>35</v>
      </c>
      <c r="D51" s="217" t="s">
        <v>556</v>
      </c>
      <c r="E51" s="504">
        <f t="shared" si="2"/>
        <v>15</v>
      </c>
      <c r="F51" s="505"/>
      <c r="G51" s="506">
        <v>15</v>
      </c>
      <c r="H51" s="507"/>
      <c r="I51" s="506"/>
      <c r="J51" s="507"/>
      <c r="K51" s="506"/>
      <c r="L51" s="507"/>
      <c r="M51" s="506"/>
      <c r="N51" s="507"/>
    </row>
    <row r="52" spans="3:15" s="179" customFormat="1" ht="46.5" customHeight="1" thickBot="1" x14ac:dyDescent="0.3">
      <c r="C52" s="532">
        <f t="shared" si="1"/>
        <v>36</v>
      </c>
      <c r="D52" s="430" t="s">
        <v>658</v>
      </c>
      <c r="E52" s="504">
        <f t="shared" si="2"/>
        <v>15.58226</v>
      </c>
      <c r="F52" s="505"/>
      <c r="G52" s="506"/>
      <c r="H52" s="507"/>
      <c r="I52" s="521">
        <v>15.58226</v>
      </c>
      <c r="J52" s="507"/>
      <c r="K52" s="506"/>
      <c r="L52" s="507"/>
      <c r="M52" s="506"/>
      <c r="N52" s="507"/>
    </row>
    <row r="53" spans="3:15" s="179" customFormat="1" ht="13.5" customHeight="1" thickBot="1" x14ac:dyDescent="0.3">
      <c r="C53" s="532">
        <v>37</v>
      </c>
      <c r="D53" s="601" t="s">
        <v>700</v>
      </c>
      <c r="E53" s="504"/>
      <c r="F53" s="505"/>
      <c r="G53" s="506"/>
      <c r="H53" s="507"/>
      <c r="I53" s="521">
        <v>27.58962</v>
      </c>
      <c r="J53" s="507"/>
      <c r="K53" s="506"/>
      <c r="L53" s="507"/>
      <c r="M53" s="506"/>
      <c r="N53" s="507"/>
    </row>
    <row r="54" spans="3:15" x14ac:dyDescent="0.25">
      <c r="C54" s="532">
        <v>38</v>
      </c>
      <c r="D54" s="478" t="s">
        <v>239</v>
      </c>
      <c r="E54" s="274">
        <f t="shared" si="2"/>
        <v>1014.7</v>
      </c>
      <c r="F54" s="488"/>
      <c r="G54" s="178">
        <f>SUM(G55:G61)</f>
        <v>963.6</v>
      </c>
      <c r="H54" s="237"/>
      <c r="I54" s="178">
        <f>SUM(I55:I61)</f>
        <v>1.1000000000000001</v>
      </c>
      <c r="J54" s="237"/>
      <c r="K54" s="236"/>
      <c r="L54" s="237"/>
      <c r="M54" s="178">
        <f>SUM(M55:M60)</f>
        <v>50</v>
      </c>
      <c r="N54" s="237"/>
    </row>
    <row r="55" spans="3:15" x14ac:dyDescent="0.25">
      <c r="C55" s="532">
        <v>39</v>
      </c>
      <c r="D55" s="217" t="s">
        <v>72</v>
      </c>
      <c r="E55" s="475">
        <f t="shared" si="2"/>
        <v>15</v>
      </c>
      <c r="F55" s="177"/>
      <c r="G55" s="236">
        <v>15</v>
      </c>
      <c r="H55" s="237"/>
      <c r="I55" s="236"/>
      <c r="J55" s="237"/>
      <c r="K55" s="236"/>
      <c r="L55" s="237"/>
      <c r="M55" s="236"/>
      <c r="N55" s="237"/>
    </row>
    <row r="56" spans="3:15" ht="25.5" customHeight="1" x14ac:dyDescent="0.25">
      <c r="C56" s="532">
        <v>40</v>
      </c>
      <c r="D56" s="217" t="s">
        <v>538</v>
      </c>
      <c r="E56" s="475">
        <f t="shared" si="2"/>
        <v>513.5</v>
      </c>
      <c r="F56" s="177"/>
      <c r="G56" s="236">
        <v>513.5</v>
      </c>
      <c r="H56" s="237"/>
      <c r="I56" s="236"/>
      <c r="J56" s="237"/>
      <c r="K56" s="236"/>
      <c r="L56" s="237"/>
      <c r="M56" s="236"/>
      <c r="N56" s="237"/>
    </row>
    <row r="57" spans="3:15" x14ac:dyDescent="0.25">
      <c r="C57" s="532">
        <f t="shared" si="1"/>
        <v>41</v>
      </c>
      <c r="D57" s="217" t="s">
        <v>73</v>
      </c>
      <c r="E57" s="475">
        <f t="shared" si="2"/>
        <v>420</v>
      </c>
      <c r="F57" s="177"/>
      <c r="G57" s="236">
        <v>420</v>
      </c>
      <c r="H57" s="237"/>
      <c r="I57" s="236"/>
      <c r="J57" s="237"/>
      <c r="K57" s="236"/>
      <c r="L57" s="237"/>
      <c r="M57" s="236"/>
      <c r="N57" s="237"/>
    </row>
    <row r="58" spans="3:15" x14ac:dyDescent="0.25">
      <c r="C58" s="532">
        <f t="shared" si="1"/>
        <v>42</v>
      </c>
      <c r="D58" s="217" t="s">
        <v>74</v>
      </c>
      <c r="E58" s="475">
        <f t="shared" si="2"/>
        <v>0.1</v>
      </c>
      <c r="F58" s="177"/>
      <c r="G58" s="236">
        <v>0.1</v>
      </c>
      <c r="H58" s="237"/>
      <c r="I58" s="236"/>
      <c r="J58" s="237"/>
      <c r="K58" s="236"/>
      <c r="L58" s="237"/>
      <c r="M58" s="236"/>
      <c r="N58" s="237"/>
    </row>
    <row r="59" spans="3:15" x14ac:dyDescent="0.25">
      <c r="C59" s="532">
        <f t="shared" si="1"/>
        <v>43</v>
      </c>
      <c r="D59" s="217" t="s">
        <v>230</v>
      </c>
      <c r="E59" s="475">
        <f t="shared" si="2"/>
        <v>15</v>
      </c>
      <c r="F59" s="177"/>
      <c r="G59" s="236">
        <v>15</v>
      </c>
      <c r="H59" s="237"/>
      <c r="I59" s="236"/>
      <c r="J59" s="237"/>
      <c r="K59" s="236"/>
      <c r="L59" s="237"/>
      <c r="M59" s="236"/>
      <c r="N59" s="237"/>
    </row>
    <row r="60" spans="3:15" x14ac:dyDescent="0.25">
      <c r="C60" s="532">
        <f t="shared" si="1"/>
        <v>44</v>
      </c>
      <c r="D60" s="217" t="s">
        <v>75</v>
      </c>
      <c r="E60" s="475">
        <f t="shared" si="2"/>
        <v>50</v>
      </c>
      <c r="F60" s="177"/>
      <c r="G60" s="236"/>
      <c r="H60" s="237"/>
      <c r="I60" s="236"/>
      <c r="J60" s="237"/>
      <c r="K60" s="236"/>
      <c r="L60" s="237"/>
      <c r="M60" s="236">
        <v>50</v>
      </c>
      <c r="N60" s="237"/>
    </row>
    <row r="61" spans="3:15" s="281" customFormat="1" x14ac:dyDescent="0.25">
      <c r="C61" s="532">
        <f t="shared" si="1"/>
        <v>45</v>
      </c>
      <c r="D61" s="217" t="s">
        <v>340</v>
      </c>
      <c r="E61" s="475">
        <f t="shared" si="2"/>
        <v>1.1000000000000001</v>
      </c>
      <c r="F61" s="471"/>
      <c r="G61" s="236"/>
      <c r="H61" s="237"/>
      <c r="I61" s="236">
        <v>1.1000000000000001</v>
      </c>
      <c r="J61" s="237"/>
      <c r="K61" s="236"/>
      <c r="L61" s="237"/>
      <c r="M61" s="236"/>
      <c r="N61" s="237"/>
    </row>
    <row r="62" spans="3:15" x14ac:dyDescent="0.25">
      <c r="C62" s="532">
        <f t="shared" si="1"/>
        <v>46</v>
      </c>
      <c r="D62" s="219" t="s">
        <v>240</v>
      </c>
      <c r="E62" s="274">
        <f>G62+I62+K62+M62</f>
        <v>4352.8</v>
      </c>
      <c r="F62" s="488"/>
      <c r="G62" s="178">
        <f>SUM(G63:G71)</f>
        <v>861</v>
      </c>
      <c r="H62" s="237"/>
      <c r="I62" s="178">
        <f>SUM(I63:I71)</f>
        <v>3491.8</v>
      </c>
      <c r="J62" s="237"/>
      <c r="K62" s="236"/>
      <c r="L62" s="237"/>
      <c r="M62" s="236"/>
      <c r="N62" s="237"/>
    </row>
    <row r="63" spans="3:15" x14ac:dyDescent="0.25">
      <c r="C63" s="532">
        <f t="shared" si="1"/>
        <v>47</v>
      </c>
      <c r="D63" s="217" t="s">
        <v>76</v>
      </c>
      <c r="E63" s="176">
        <f>G63+I63+K63+M63</f>
        <v>133</v>
      </c>
      <c r="F63" s="471"/>
      <c r="G63" s="236">
        <v>133</v>
      </c>
      <c r="H63" s="237"/>
      <c r="I63" s="236"/>
      <c r="J63" s="237"/>
      <c r="K63" s="236"/>
      <c r="L63" s="237"/>
      <c r="M63" s="236"/>
      <c r="N63" s="237"/>
      <c r="O63" s="10"/>
    </row>
    <row r="64" spans="3:15" s="383" customFormat="1" ht="27" customHeight="1" x14ac:dyDescent="0.25">
      <c r="C64" s="532">
        <f t="shared" si="1"/>
        <v>48</v>
      </c>
      <c r="D64" s="379" t="s">
        <v>528</v>
      </c>
      <c r="E64" s="176">
        <f>G64+I64+K64+M64</f>
        <v>100</v>
      </c>
      <c r="F64" s="471"/>
      <c r="G64" s="236">
        <v>100</v>
      </c>
      <c r="H64" s="237"/>
      <c r="I64" s="236"/>
      <c r="J64" s="237"/>
      <c r="K64" s="236"/>
      <c r="L64" s="237"/>
      <c r="M64" s="236"/>
      <c r="N64" s="237"/>
      <c r="O64" s="10"/>
    </row>
    <row r="65" spans="3:14" s="281" customFormat="1" ht="26.4" x14ac:dyDescent="0.25">
      <c r="C65" s="532">
        <f t="shared" si="1"/>
        <v>49</v>
      </c>
      <c r="D65" s="217" t="s">
        <v>539</v>
      </c>
      <c r="E65" s="176">
        <f>G65+I65+K65+M65</f>
        <v>10</v>
      </c>
      <c r="F65" s="471"/>
      <c r="G65" s="236">
        <v>10</v>
      </c>
      <c r="H65" s="237"/>
      <c r="I65" s="236"/>
      <c r="J65" s="237"/>
      <c r="K65" s="236"/>
      <c r="L65" s="237"/>
      <c r="M65" s="236"/>
      <c r="N65" s="237"/>
    </row>
    <row r="66" spans="3:14" s="377" customFormat="1" ht="26.4" x14ac:dyDescent="0.25">
      <c r="C66" s="532">
        <f t="shared" si="1"/>
        <v>50</v>
      </c>
      <c r="D66" s="217" t="s">
        <v>616</v>
      </c>
      <c r="E66" s="176">
        <f>G66+I66+K66+M66</f>
        <v>998</v>
      </c>
      <c r="F66" s="471"/>
      <c r="G66" s="236"/>
      <c r="H66" s="237"/>
      <c r="I66" s="236">
        <v>998</v>
      </c>
      <c r="J66" s="237"/>
      <c r="K66" s="236"/>
      <c r="L66" s="237"/>
      <c r="M66" s="236"/>
      <c r="N66" s="237"/>
    </row>
    <row r="67" spans="3:14" x14ac:dyDescent="0.25">
      <c r="C67" s="532">
        <f t="shared" si="1"/>
        <v>51</v>
      </c>
      <c r="D67" s="217" t="s">
        <v>284</v>
      </c>
      <c r="E67" s="176">
        <f t="shared" ref="E67:E89" si="3">G67+I67+K67+M67</f>
        <v>55</v>
      </c>
      <c r="F67" s="471"/>
      <c r="G67" s="236">
        <v>55</v>
      </c>
      <c r="H67" s="237"/>
      <c r="I67" s="236"/>
      <c r="J67" s="237"/>
      <c r="K67" s="236"/>
      <c r="L67" s="237"/>
      <c r="M67" s="236"/>
      <c r="N67" s="237"/>
    </row>
    <row r="68" spans="3:14" x14ac:dyDescent="0.25">
      <c r="C68" s="532">
        <f t="shared" si="1"/>
        <v>52</v>
      </c>
      <c r="D68" s="217" t="s">
        <v>287</v>
      </c>
      <c r="E68" s="176">
        <f t="shared" si="3"/>
        <v>3</v>
      </c>
      <c r="F68" s="177"/>
      <c r="G68" s="236">
        <v>3</v>
      </c>
      <c r="H68" s="237"/>
      <c r="I68" s="236"/>
      <c r="J68" s="237"/>
      <c r="K68" s="236"/>
      <c r="L68" s="237"/>
      <c r="M68" s="236"/>
      <c r="N68" s="237"/>
    </row>
    <row r="69" spans="3:14" x14ac:dyDescent="0.25">
      <c r="C69" s="532">
        <f t="shared" si="1"/>
        <v>53</v>
      </c>
      <c r="D69" s="217" t="s">
        <v>77</v>
      </c>
      <c r="E69" s="475">
        <f t="shared" si="3"/>
        <v>400</v>
      </c>
      <c r="F69" s="177"/>
      <c r="G69" s="236">
        <v>400</v>
      </c>
      <c r="H69" s="237"/>
      <c r="I69" s="236"/>
      <c r="J69" s="237"/>
      <c r="K69" s="236"/>
      <c r="L69" s="237"/>
      <c r="M69" s="236"/>
      <c r="N69" s="237"/>
    </row>
    <row r="70" spans="3:14" x14ac:dyDescent="0.25">
      <c r="C70" s="532">
        <f t="shared" si="1"/>
        <v>54</v>
      </c>
      <c r="D70" s="217" t="s">
        <v>220</v>
      </c>
      <c r="E70" s="475">
        <f t="shared" si="3"/>
        <v>2573.8000000000002</v>
      </c>
      <c r="F70" s="177"/>
      <c r="G70" s="236">
        <v>80</v>
      </c>
      <c r="H70" s="237"/>
      <c r="I70" s="236">
        <v>2493.8000000000002</v>
      </c>
      <c r="J70" s="237"/>
      <c r="K70" s="236"/>
      <c r="L70" s="237"/>
      <c r="M70" s="236"/>
      <c r="N70" s="237"/>
    </row>
    <row r="71" spans="3:14" x14ac:dyDescent="0.25">
      <c r="C71" s="532">
        <f t="shared" si="1"/>
        <v>55</v>
      </c>
      <c r="D71" s="216" t="s">
        <v>227</v>
      </c>
      <c r="E71" s="475">
        <f t="shared" si="3"/>
        <v>80</v>
      </c>
      <c r="F71" s="488"/>
      <c r="G71" s="176">
        <v>80</v>
      </c>
      <c r="H71" s="237"/>
      <c r="I71" s="236"/>
      <c r="J71" s="237"/>
      <c r="K71" s="236"/>
      <c r="L71" s="237"/>
      <c r="M71" s="236"/>
      <c r="N71" s="237"/>
    </row>
    <row r="72" spans="3:14" ht="26.25" customHeight="1" x14ac:dyDescent="0.25">
      <c r="C72" s="532">
        <f t="shared" si="1"/>
        <v>56</v>
      </c>
      <c r="D72" s="478" t="s">
        <v>595</v>
      </c>
      <c r="E72" s="274">
        <f t="shared" si="3"/>
        <v>90</v>
      </c>
      <c r="F72" s="177"/>
      <c r="G72" s="178">
        <f>SUM(G73:G75)</f>
        <v>90</v>
      </c>
      <c r="H72" s="237"/>
      <c r="I72" s="236"/>
      <c r="J72" s="237"/>
      <c r="K72" s="236"/>
      <c r="L72" s="237"/>
      <c r="M72" s="236"/>
      <c r="N72" s="237"/>
    </row>
    <row r="73" spans="3:14" ht="12.75" customHeight="1" x14ac:dyDescent="0.25">
      <c r="C73" s="532">
        <f t="shared" si="1"/>
        <v>57</v>
      </c>
      <c r="D73" s="217" t="s">
        <v>78</v>
      </c>
      <c r="E73" s="475">
        <f t="shared" si="3"/>
        <v>50</v>
      </c>
      <c r="F73" s="177"/>
      <c r="G73" s="236">
        <v>50</v>
      </c>
      <c r="H73" s="237"/>
      <c r="I73" s="236"/>
      <c r="J73" s="237"/>
      <c r="K73" s="236"/>
      <c r="L73" s="237"/>
      <c r="M73" s="236"/>
      <c r="N73" s="237"/>
    </row>
    <row r="74" spans="3:14" ht="26.4" x14ac:dyDescent="0.25">
      <c r="C74" s="532">
        <f t="shared" si="1"/>
        <v>58</v>
      </c>
      <c r="D74" s="217" t="s">
        <v>79</v>
      </c>
      <c r="E74" s="475">
        <f t="shared" si="3"/>
        <v>25</v>
      </c>
      <c r="F74" s="177"/>
      <c r="G74" s="236">
        <v>25</v>
      </c>
      <c r="H74" s="237"/>
      <c r="I74" s="236"/>
      <c r="J74" s="237"/>
      <c r="K74" s="236"/>
      <c r="L74" s="237"/>
      <c r="M74" s="236"/>
      <c r="N74" s="237"/>
    </row>
    <row r="75" spans="3:14" s="280" customFormat="1" ht="26.4" x14ac:dyDescent="0.25">
      <c r="C75" s="532">
        <f t="shared" si="1"/>
        <v>59</v>
      </c>
      <c r="D75" s="217" t="s">
        <v>597</v>
      </c>
      <c r="E75" s="475">
        <f t="shared" si="3"/>
        <v>15</v>
      </c>
      <c r="F75" s="177"/>
      <c r="G75" s="236">
        <v>15</v>
      </c>
      <c r="H75" s="237"/>
      <c r="I75" s="236"/>
      <c r="J75" s="237"/>
      <c r="K75" s="236"/>
      <c r="L75" s="237"/>
      <c r="M75" s="236"/>
      <c r="N75" s="237"/>
    </row>
    <row r="76" spans="3:14" ht="12.75" customHeight="1" x14ac:dyDescent="0.25">
      <c r="C76" s="532">
        <f t="shared" si="1"/>
        <v>60</v>
      </c>
      <c r="D76" s="478" t="s">
        <v>81</v>
      </c>
      <c r="E76" s="274">
        <f t="shared" si="3"/>
        <v>1158.5</v>
      </c>
      <c r="F76" s="177"/>
      <c r="G76" s="178">
        <f>SUM(G77:G84)</f>
        <v>1158.5</v>
      </c>
      <c r="H76" s="237"/>
      <c r="I76" s="236"/>
      <c r="J76" s="237"/>
      <c r="K76" s="236"/>
      <c r="L76" s="237"/>
      <c r="M76" s="236"/>
      <c r="N76" s="237"/>
    </row>
    <row r="77" spans="3:14" ht="26.4" x14ac:dyDescent="0.25">
      <c r="C77" s="532">
        <f t="shared" si="1"/>
        <v>61</v>
      </c>
      <c r="D77" s="217" t="s">
        <v>590</v>
      </c>
      <c r="E77" s="475">
        <f t="shared" si="3"/>
        <v>1.5</v>
      </c>
      <c r="F77" s="177"/>
      <c r="G77" s="236">
        <v>1.5</v>
      </c>
      <c r="H77" s="237"/>
      <c r="I77" s="236"/>
      <c r="J77" s="237"/>
      <c r="K77" s="236"/>
      <c r="L77" s="237"/>
      <c r="M77" s="236"/>
      <c r="N77" s="237"/>
    </row>
    <row r="78" spans="3:14" x14ac:dyDescent="0.25">
      <c r="C78" s="532">
        <f t="shared" si="1"/>
        <v>62</v>
      </c>
      <c r="D78" s="217" t="s">
        <v>588</v>
      </c>
      <c r="E78" s="475">
        <f t="shared" si="3"/>
        <v>1.5</v>
      </c>
      <c r="F78" s="177"/>
      <c r="G78" s="236">
        <v>1.5</v>
      </c>
      <c r="H78" s="237"/>
      <c r="I78" s="236"/>
      <c r="J78" s="237"/>
      <c r="K78" s="236"/>
      <c r="L78" s="237"/>
      <c r="M78" s="236"/>
      <c r="N78" s="237"/>
    </row>
    <row r="79" spans="3:14" ht="26.4" x14ac:dyDescent="0.25">
      <c r="C79" s="532">
        <f t="shared" si="1"/>
        <v>63</v>
      </c>
      <c r="D79" s="217" t="s">
        <v>248</v>
      </c>
      <c r="E79" s="475">
        <f t="shared" si="3"/>
        <v>74.5</v>
      </c>
      <c r="F79" s="177"/>
      <c r="G79" s="236">
        <v>74.5</v>
      </c>
      <c r="H79" s="237"/>
      <c r="I79" s="236"/>
      <c r="J79" s="237"/>
      <c r="K79" s="236"/>
      <c r="L79" s="237"/>
      <c r="M79" s="236"/>
      <c r="N79" s="237"/>
    </row>
    <row r="80" spans="3:14" ht="27" customHeight="1" x14ac:dyDescent="0.25">
      <c r="C80" s="532">
        <f t="shared" si="1"/>
        <v>64</v>
      </c>
      <c r="D80" s="366" t="s">
        <v>288</v>
      </c>
      <c r="E80" s="475">
        <f t="shared" si="3"/>
        <v>95</v>
      </c>
      <c r="F80" s="177"/>
      <c r="G80" s="236">
        <v>95</v>
      </c>
      <c r="H80" s="237"/>
      <c r="I80" s="236"/>
      <c r="J80" s="237"/>
      <c r="K80" s="236"/>
      <c r="L80" s="237"/>
      <c r="M80" s="236"/>
      <c r="N80" s="237"/>
    </row>
    <row r="81" spans="3:15" ht="12.75" customHeight="1" x14ac:dyDescent="0.25">
      <c r="C81" s="532">
        <f t="shared" si="1"/>
        <v>65</v>
      </c>
      <c r="D81" s="366" t="s">
        <v>589</v>
      </c>
      <c r="E81" s="475">
        <f t="shared" si="3"/>
        <v>30</v>
      </c>
      <c r="F81" s="177"/>
      <c r="G81" s="236">
        <v>30</v>
      </c>
      <c r="H81" s="237"/>
      <c r="I81" s="236"/>
      <c r="J81" s="237"/>
      <c r="K81" s="236"/>
      <c r="L81" s="237"/>
      <c r="M81" s="236"/>
      <c r="N81" s="237"/>
    </row>
    <row r="82" spans="3:15" x14ac:dyDescent="0.25">
      <c r="C82" s="532">
        <f t="shared" si="1"/>
        <v>66</v>
      </c>
      <c r="D82" s="217" t="s">
        <v>221</v>
      </c>
      <c r="E82" s="475">
        <f t="shared" si="3"/>
        <v>10</v>
      </c>
      <c r="F82" s="177"/>
      <c r="G82" s="236">
        <v>10</v>
      </c>
      <c r="H82" s="237"/>
      <c r="I82" s="236"/>
      <c r="J82" s="237"/>
      <c r="K82" s="236"/>
      <c r="L82" s="237"/>
      <c r="M82" s="236"/>
      <c r="N82" s="237"/>
    </row>
    <row r="83" spans="3:15" x14ac:dyDescent="0.25">
      <c r="C83" s="532">
        <f t="shared" si="1"/>
        <v>67</v>
      </c>
      <c r="D83" s="217" t="s">
        <v>222</v>
      </c>
      <c r="E83" s="475">
        <f t="shared" si="3"/>
        <v>700</v>
      </c>
      <c r="F83" s="177"/>
      <c r="G83" s="236">
        <f>712.5-12.5</f>
        <v>700</v>
      </c>
      <c r="H83" s="237"/>
      <c r="I83" s="236"/>
      <c r="J83" s="237"/>
      <c r="K83" s="236"/>
      <c r="L83" s="237"/>
      <c r="M83" s="236"/>
      <c r="N83" s="237"/>
    </row>
    <row r="84" spans="3:15" x14ac:dyDescent="0.25">
      <c r="C84" s="532">
        <f t="shared" si="1"/>
        <v>68</v>
      </c>
      <c r="D84" s="217" t="s">
        <v>83</v>
      </c>
      <c r="E84" s="475">
        <f t="shared" si="3"/>
        <v>246</v>
      </c>
      <c r="F84" s="177"/>
      <c r="G84" s="236">
        <v>246</v>
      </c>
      <c r="H84" s="237"/>
      <c r="I84" s="236"/>
      <c r="J84" s="237"/>
      <c r="K84" s="236"/>
      <c r="L84" s="237"/>
      <c r="M84" s="236"/>
      <c r="N84" s="237"/>
    </row>
    <row r="85" spans="3:15" x14ac:dyDescent="0.25">
      <c r="C85" s="532">
        <f t="shared" si="1"/>
        <v>69</v>
      </c>
      <c r="D85" s="478" t="s">
        <v>272</v>
      </c>
      <c r="E85" s="274">
        <f t="shared" si="3"/>
        <v>69.070970000000003</v>
      </c>
      <c r="F85" s="177"/>
      <c r="G85" s="178">
        <f>SUM(G86:G87)</f>
        <v>69.070970000000003</v>
      </c>
      <c r="H85" s="237"/>
      <c r="I85" s="236"/>
      <c r="J85" s="237"/>
      <c r="K85" s="236"/>
      <c r="L85" s="237"/>
      <c r="M85" s="236"/>
      <c r="N85" s="237"/>
    </row>
    <row r="86" spans="3:15" x14ac:dyDescent="0.25">
      <c r="C86" s="532">
        <f t="shared" ref="C86:C150" si="4">C85+1</f>
        <v>70</v>
      </c>
      <c r="D86" s="217" t="s">
        <v>289</v>
      </c>
      <c r="E86" s="176">
        <f t="shared" si="3"/>
        <v>65.3</v>
      </c>
      <c r="F86" s="177"/>
      <c r="G86" s="236">
        <v>65.3</v>
      </c>
      <c r="H86" s="237"/>
      <c r="I86" s="236"/>
      <c r="J86" s="237"/>
      <c r="K86" s="236"/>
      <c r="L86" s="237"/>
      <c r="M86" s="236"/>
      <c r="N86" s="237"/>
    </row>
    <row r="87" spans="3:15" s="583" customFormat="1" ht="26.4" x14ac:dyDescent="0.25">
      <c r="C87" s="532"/>
      <c r="D87" s="607" t="s">
        <v>721</v>
      </c>
      <c r="E87" s="605">
        <f t="shared" si="3"/>
        <v>3.7709700000000002</v>
      </c>
      <c r="F87" s="606"/>
      <c r="G87" s="520">
        <v>3.7709700000000002</v>
      </c>
      <c r="H87" s="237"/>
      <c r="I87" s="236"/>
      <c r="J87" s="237"/>
      <c r="K87" s="236"/>
      <c r="L87" s="237"/>
      <c r="M87" s="236"/>
      <c r="N87" s="237"/>
    </row>
    <row r="88" spans="3:15" x14ac:dyDescent="0.25">
      <c r="C88" s="532">
        <f>C86+1</f>
        <v>71</v>
      </c>
      <c r="D88" s="539" t="s">
        <v>84</v>
      </c>
      <c r="E88" s="274">
        <f t="shared" si="3"/>
        <v>475.99299999999999</v>
      </c>
      <c r="F88" s="488"/>
      <c r="G88" s="178">
        <f>G89+G90+G91</f>
        <v>170</v>
      </c>
      <c r="H88" s="237"/>
      <c r="I88" s="178">
        <f>I89+I92</f>
        <v>305.99299999999999</v>
      </c>
      <c r="J88" s="237"/>
      <c r="K88" s="236"/>
      <c r="L88" s="237"/>
      <c r="M88" s="236"/>
      <c r="N88" s="237"/>
    </row>
    <row r="89" spans="3:15" x14ac:dyDescent="0.25">
      <c r="C89" s="532">
        <f t="shared" si="4"/>
        <v>72</v>
      </c>
      <c r="D89" s="217" t="s">
        <v>224</v>
      </c>
      <c r="E89" s="475">
        <f t="shared" si="3"/>
        <v>287</v>
      </c>
      <c r="F89" s="177"/>
      <c r="G89" s="236"/>
      <c r="H89" s="237"/>
      <c r="I89" s="236">
        <v>287</v>
      </c>
      <c r="J89" s="237"/>
      <c r="K89" s="236"/>
      <c r="L89" s="237"/>
      <c r="M89" s="236"/>
      <c r="N89" s="237"/>
    </row>
    <row r="90" spans="3:15" x14ac:dyDescent="0.25">
      <c r="C90" s="532">
        <f t="shared" si="4"/>
        <v>73</v>
      </c>
      <c r="D90" s="217" t="s">
        <v>223</v>
      </c>
      <c r="E90" s="475">
        <f t="shared" ref="E90:E128" si="5">G90+I90+K90+M90</f>
        <v>120</v>
      </c>
      <c r="F90" s="177"/>
      <c r="G90" s="236">
        <v>120</v>
      </c>
      <c r="H90" s="237"/>
      <c r="I90" s="236"/>
      <c r="J90" s="237"/>
      <c r="K90" s="236"/>
      <c r="L90" s="237"/>
      <c r="M90" s="236"/>
      <c r="N90" s="237"/>
      <c r="O90" s="9"/>
    </row>
    <row r="91" spans="3:15" s="363" customFormat="1" ht="26.4" x14ac:dyDescent="0.25">
      <c r="C91" s="532">
        <f t="shared" si="4"/>
        <v>74</v>
      </c>
      <c r="D91" s="217" t="s">
        <v>540</v>
      </c>
      <c r="E91" s="475">
        <f t="shared" si="5"/>
        <v>50</v>
      </c>
      <c r="F91" s="177"/>
      <c r="G91" s="236">
        <v>50</v>
      </c>
      <c r="H91" s="237"/>
      <c r="I91" s="364"/>
      <c r="J91" s="237"/>
      <c r="K91" s="236"/>
      <c r="L91" s="237"/>
      <c r="M91" s="236"/>
      <c r="N91" s="237"/>
      <c r="O91" s="9"/>
    </row>
    <row r="92" spans="3:15" s="424" customFormat="1" ht="16.2" thickBot="1" x14ac:dyDescent="0.35">
      <c r="C92" s="532">
        <f t="shared" si="4"/>
        <v>75</v>
      </c>
      <c r="D92" s="429" t="s">
        <v>656</v>
      </c>
      <c r="E92" s="475">
        <f t="shared" si="5"/>
        <v>18.992999999999999</v>
      </c>
      <c r="F92" s="177"/>
      <c r="G92" s="236"/>
      <c r="H92" s="237"/>
      <c r="I92" s="364">
        <v>18.992999999999999</v>
      </c>
      <c r="J92" s="237"/>
      <c r="K92" s="236"/>
      <c r="L92" s="237"/>
      <c r="M92" s="236"/>
      <c r="N92" s="237"/>
      <c r="O92" s="9"/>
    </row>
    <row r="93" spans="3:15" x14ac:dyDescent="0.25">
      <c r="C93" s="532">
        <f t="shared" si="4"/>
        <v>76</v>
      </c>
      <c r="D93" s="539" t="s">
        <v>290</v>
      </c>
      <c r="E93" s="274">
        <f t="shared" si="5"/>
        <v>408.94</v>
      </c>
      <c r="F93" s="11">
        <f>H93+J93+L93+N93</f>
        <v>38.918999999999997</v>
      </c>
      <c r="G93" s="178">
        <f>SUM(G94:G111)</f>
        <v>268.94</v>
      </c>
      <c r="H93" s="237"/>
      <c r="I93" s="545">
        <f>SUM(I94:I111)</f>
        <v>131</v>
      </c>
      <c r="J93" s="11">
        <f>SUM(J94:J111)</f>
        <v>30.047999999999998</v>
      </c>
      <c r="K93" s="178">
        <f>+K96</f>
        <v>9</v>
      </c>
      <c r="L93" s="11">
        <f>+L96</f>
        <v>8.8710000000000004</v>
      </c>
      <c r="M93" s="236"/>
      <c r="N93" s="237"/>
      <c r="O93" s="9"/>
    </row>
    <row r="94" spans="3:15" x14ac:dyDescent="0.25">
      <c r="C94" s="532">
        <f t="shared" si="4"/>
        <v>77</v>
      </c>
      <c r="D94" s="216" t="s">
        <v>85</v>
      </c>
      <c r="E94" s="475">
        <f t="shared" si="5"/>
        <v>35</v>
      </c>
      <c r="F94" s="177"/>
      <c r="G94" s="236">
        <v>35</v>
      </c>
      <c r="H94" s="237"/>
      <c r="I94" s="236"/>
      <c r="J94" s="237"/>
      <c r="K94" s="236"/>
      <c r="L94" s="237"/>
      <c r="M94" s="236"/>
      <c r="N94" s="237"/>
      <c r="O94" s="9"/>
    </row>
    <row r="95" spans="3:15" x14ac:dyDescent="0.25">
      <c r="C95" s="532">
        <f t="shared" si="4"/>
        <v>78</v>
      </c>
      <c r="D95" s="216" t="s">
        <v>86</v>
      </c>
      <c r="E95" s="475">
        <f t="shared" si="5"/>
        <v>4</v>
      </c>
      <c r="F95" s="177"/>
      <c r="G95" s="236">
        <v>4</v>
      </c>
      <c r="H95" s="237"/>
      <c r="I95" s="236"/>
      <c r="J95" s="237"/>
      <c r="K95" s="236"/>
      <c r="L95" s="237"/>
      <c r="M95" s="236"/>
      <c r="N95" s="237"/>
      <c r="O95" s="9"/>
    </row>
    <row r="96" spans="3:15" ht="26.4" x14ac:dyDescent="0.25">
      <c r="C96" s="532">
        <f t="shared" si="4"/>
        <v>79</v>
      </c>
      <c r="D96" s="546" t="s">
        <v>275</v>
      </c>
      <c r="E96" s="475">
        <f t="shared" si="5"/>
        <v>9</v>
      </c>
      <c r="F96" s="177">
        <f>H96+J96+L96+N96</f>
        <v>8.8710000000000004</v>
      </c>
      <c r="G96" s="236"/>
      <c r="H96" s="237"/>
      <c r="I96" s="236"/>
      <c r="J96" s="237"/>
      <c r="K96" s="236">
        <v>9</v>
      </c>
      <c r="L96" s="237">
        <v>8.8710000000000004</v>
      </c>
      <c r="M96" s="236"/>
      <c r="N96" s="237"/>
      <c r="O96" s="9"/>
    </row>
    <row r="97" spans="3:15" x14ac:dyDescent="0.25">
      <c r="C97" s="532">
        <f t="shared" si="4"/>
        <v>80</v>
      </c>
      <c r="D97" s="216" t="s">
        <v>87</v>
      </c>
      <c r="E97" s="475">
        <f t="shared" si="5"/>
        <v>131</v>
      </c>
      <c r="F97" s="177">
        <f>H97+J97+L97+N97</f>
        <v>30.047999999999998</v>
      </c>
      <c r="G97" s="236"/>
      <c r="H97" s="237"/>
      <c r="I97" s="236">
        <v>131</v>
      </c>
      <c r="J97" s="237">
        <v>30.047999999999998</v>
      </c>
      <c r="K97" s="236"/>
      <c r="L97" s="237"/>
      <c r="M97" s="236"/>
      <c r="N97" s="237"/>
      <c r="O97" s="9"/>
    </row>
    <row r="98" spans="3:15" x14ac:dyDescent="0.25">
      <c r="C98" s="532">
        <f t="shared" si="4"/>
        <v>81</v>
      </c>
      <c r="D98" s="216" t="s">
        <v>88</v>
      </c>
      <c r="E98" s="475">
        <f t="shared" si="5"/>
        <v>5.64</v>
      </c>
      <c r="F98" s="177"/>
      <c r="G98" s="236">
        <v>5.64</v>
      </c>
      <c r="H98" s="237"/>
      <c r="I98" s="236"/>
      <c r="J98" s="237"/>
      <c r="K98" s="236"/>
      <c r="L98" s="237"/>
      <c r="M98" s="236"/>
      <c r="N98" s="237"/>
      <c r="O98" s="9"/>
    </row>
    <row r="99" spans="3:15" x14ac:dyDescent="0.25">
      <c r="C99" s="532">
        <f t="shared" si="4"/>
        <v>82</v>
      </c>
      <c r="D99" s="216" t="s">
        <v>89</v>
      </c>
      <c r="E99" s="475">
        <f t="shared" si="5"/>
        <v>5</v>
      </c>
      <c r="F99" s="177"/>
      <c r="G99" s="236">
        <v>5</v>
      </c>
      <c r="H99" s="237"/>
      <c r="I99" s="236"/>
      <c r="J99" s="237"/>
      <c r="K99" s="236"/>
      <c r="L99" s="237"/>
      <c r="M99" s="236"/>
      <c r="N99" s="237"/>
      <c r="O99" s="9"/>
    </row>
    <row r="100" spans="3:15" ht="12.75" customHeight="1" x14ac:dyDescent="0.25">
      <c r="C100" s="532">
        <f t="shared" si="4"/>
        <v>83</v>
      </c>
      <c r="D100" s="217" t="s">
        <v>90</v>
      </c>
      <c r="E100" s="475">
        <f t="shared" si="5"/>
        <v>23</v>
      </c>
      <c r="F100" s="177"/>
      <c r="G100" s="236">
        <v>23</v>
      </c>
      <c r="H100" s="237"/>
      <c r="I100" s="236"/>
      <c r="J100" s="237"/>
      <c r="K100" s="236"/>
      <c r="L100" s="237"/>
      <c r="M100" s="236"/>
      <c r="N100" s="237"/>
      <c r="O100" s="9"/>
    </row>
    <row r="101" spans="3:15" ht="26.4" x14ac:dyDescent="0.25">
      <c r="C101" s="532">
        <f t="shared" si="4"/>
        <v>84</v>
      </c>
      <c r="D101" s="217" t="s">
        <v>246</v>
      </c>
      <c r="E101" s="475">
        <f t="shared" si="5"/>
        <v>25</v>
      </c>
      <c r="F101" s="177"/>
      <c r="G101" s="236">
        <v>25</v>
      </c>
      <c r="H101" s="237"/>
      <c r="I101" s="236"/>
      <c r="J101" s="237"/>
      <c r="K101" s="236"/>
      <c r="L101" s="237"/>
      <c r="M101" s="236"/>
      <c r="N101" s="237"/>
      <c r="O101" s="9"/>
    </row>
    <row r="102" spans="3:15" x14ac:dyDescent="0.25">
      <c r="C102" s="532">
        <f t="shared" si="4"/>
        <v>85</v>
      </c>
      <c r="D102" s="217" t="s">
        <v>247</v>
      </c>
      <c r="E102" s="475">
        <f t="shared" si="5"/>
        <v>30</v>
      </c>
      <c r="F102" s="177"/>
      <c r="G102" s="236">
        <v>30</v>
      </c>
      <c r="H102" s="237"/>
      <c r="I102" s="236"/>
      <c r="J102" s="237"/>
      <c r="K102" s="236"/>
      <c r="L102" s="237"/>
      <c r="M102" s="236"/>
      <c r="N102" s="237"/>
      <c r="O102" s="9"/>
    </row>
    <row r="103" spans="3:15" x14ac:dyDescent="0.25">
      <c r="C103" s="532">
        <f t="shared" si="4"/>
        <v>86</v>
      </c>
      <c r="D103" s="217" t="s">
        <v>617</v>
      </c>
      <c r="E103" s="475">
        <f t="shared" si="5"/>
        <v>30</v>
      </c>
      <c r="F103" s="177"/>
      <c r="G103" s="236">
        <v>30</v>
      </c>
      <c r="H103" s="237"/>
      <c r="I103" s="236"/>
      <c r="J103" s="237"/>
      <c r="K103" s="236"/>
      <c r="L103" s="237"/>
      <c r="M103" s="236"/>
      <c r="N103" s="237"/>
      <c r="O103" s="9"/>
    </row>
    <row r="104" spans="3:15" ht="24.75" customHeight="1" x14ac:dyDescent="0.25">
      <c r="C104" s="532">
        <f t="shared" si="4"/>
        <v>87</v>
      </c>
      <c r="D104" s="217" t="s">
        <v>313</v>
      </c>
      <c r="E104" s="475">
        <f t="shared" si="5"/>
        <v>20</v>
      </c>
      <c r="F104" s="177"/>
      <c r="G104" s="236">
        <v>20</v>
      </c>
      <c r="H104" s="237"/>
      <c r="I104" s="236"/>
      <c r="J104" s="237"/>
      <c r="K104" s="236"/>
      <c r="L104" s="237"/>
      <c r="M104" s="236"/>
      <c r="N104" s="237"/>
      <c r="O104" s="9"/>
    </row>
    <row r="105" spans="3:15" x14ac:dyDescent="0.25">
      <c r="C105" s="532">
        <f t="shared" si="4"/>
        <v>88</v>
      </c>
      <c r="D105" s="216" t="s">
        <v>91</v>
      </c>
      <c r="E105" s="475">
        <f t="shared" si="5"/>
        <v>3.3</v>
      </c>
      <c r="F105" s="177"/>
      <c r="G105" s="236">
        <v>3.3</v>
      </c>
      <c r="H105" s="237"/>
      <c r="I105" s="236"/>
      <c r="J105" s="237"/>
      <c r="K105" s="236"/>
      <c r="L105" s="237"/>
      <c r="M105" s="236"/>
      <c r="N105" s="237"/>
      <c r="O105" s="9"/>
    </row>
    <row r="106" spans="3:15" ht="12.75" customHeight="1" x14ac:dyDescent="0.25">
      <c r="C106" s="532">
        <f t="shared" si="4"/>
        <v>89</v>
      </c>
      <c r="D106" s="366" t="s">
        <v>341</v>
      </c>
      <c r="E106" s="475">
        <f t="shared" si="5"/>
        <v>7</v>
      </c>
      <c r="F106" s="177"/>
      <c r="G106" s="236">
        <v>7</v>
      </c>
      <c r="H106" s="237"/>
      <c r="I106" s="236"/>
      <c r="J106" s="237"/>
      <c r="K106" s="236"/>
      <c r="L106" s="237"/>
      <c r="M106" s="236"/>
      <c r="N106" s="237"/>
      <c r="O106" s="9"/>
    </row>
    <row r="107" spans="3:15" ht="12.75" customHeight="1" x14ac:dyDescent="0.25">
      <c r="C107" s="532">
        <f t="shared" si="4"/>
        <v>90</v>
      </c>
      <c r="D107" s="366" t="s">
        <v>292</v>
      </c>
      <c r="E107" s="475">
        <f t="shared" si="5"/>
        <v>18.5</v>
      </c>
      <c r="F107" s="177"/>
      <c r="G107" s="236">
        <v>18.5</v>
      </c>
      <c r="H107" s="237"/>
      <c r="I107" s="236"/>
      <c r="J107" s="237"/>
      <c r="K107" s="236"/>
      <c r="L107" s="237"/>
      <c r="M107" s="236"/>
      <c r="N107" s="237"/>
      <c r="O107" s="9"/>
    </row>
    <row r="108" spans="3:15" ht="12.75" customHeight="1" x14ac:dyDescent="0.25">
      <c r="C108" s="532">
        <f t="shared" si="4"/>
        <v>91</v>
      </c>
      <c r="D108" s="217" t="s">
        <v>228</v>
      </c>
      <c r="E108" s="475">
        <f t="shared" si="5"/>
        <v>20</v>
      </c>
      <c r="F108" s="177"/>
      <c r="G108" s="236">
        <v>20</v>
      </c>
      <c r="H108" s="237"/>
      <c r="I108" s="236"/>
      <c r="J108" s="237"/>
      <c r="K108" s="236"/>
      <c r="L108" s="237"/>
      <c r="M108" s="236"/>
      <c r="N108" s="237"/>
      <c r="O108" s="9"/>
    </row>
    <row r="109" spans="3:15" ht="12.75" customHeight="1" x14ac:dyDescent="0.25">
      <c r="C109" s="532">
        <f t="shared" si="4"/>
        <v>92</v>
      </c>
      <c r="D109" s="217" t="s">
        <v>225</v>
      </c>
      <c r="E109" s="475">
        <f t="shared" si="5"/>
        <v>2</v>
      </c>
      <c r="F109" s="177"/>
      <c r="G109" s="236">
        <v>2</v>
      </c>
      <c r="H109" s="237"/>
      <c r="I109" s="236"/>
      <c r="J109" s="237"/>
      <c r="K109" s="236"/>
      <c r="L109" s="237"/>
      <c r="M109" s="236"/>
      <c r="N109" s="237"/>
      <c r="O109" s="9"/>
    </row>
    <row r="110" spans="3:15" s="280" customFormat="1" ht="12.75" customHeight="1" x14ac:dyDescent="0.25">
      <c r="C110" s="532">
        <f t="shared" si="4"/>
        <v>93</v>
      </c>
      <c r="D110" s="216" t="s">
        <v>245</v>
      </c>
      <c r="E110" s="475">
        <f t="shared" si="5"/>
        <v>34</v>
      </c>
      <c r="F110" s="177"/>
      <c r="G110" s="236">
        <v>34</v>
      </c>
      <c r="H110" s="237"/>
      <c r="I110" s="236"/>
      <c r="J110" s="237"/>
      <c r="K110" s="236"/>
      <c r="L110" s="237"/>
      <c r="M110" s="236"/>
      <c r="N110" s="237"/>
      <c r="O110" s="9"/>
    </row>
    <row r="111" spans="3:15" s="280" customFormat="1" ht="12.75" customHeight="1" x14ac:dyDescent="0.25">
      <c r="C111" s="532">
        <f t="shared" si="4"/>
        <v>94</v>
      </c>
      <c r="D111" s="217" t="s">
        <v>338</v>
      </c>
      <c r="E111" s="475">
        <f t="shared" si="5"/>
        <v>6.5</v>
      </c>
      <c r="F111" s="488"/>
      <c r="G111" s="176">
        <v>6.5</v>
      </c>
      <c r="H111" s="177"/>
      <c r="I111" s="176"/>
      <c r="J111" s="177"/>
      <c r="K111" s="236"/>
      <c r="L111" s="237"/>
      <c r="M111" s="236"/>
      <c r="N111" s="237"/>
      <c r="O111" s="9"/>
    </row>
    <row r="112" spans="3:15" ht="12.75" customHeight="1" x14ac:dyDescent="0.25">
      <c r="C112" s="532">
        <f t="shared" si="4"/>
        <v>95</v>
      </c>
      <c r="D112" s="547" t="s">
        <v>291</v>
      </c>
      <c r="E112" s="178">
        <f t="shared" si="5"/>
        <v>331.40000000000003</v>
      </c>
      <c r="F112" s="488"/>
      <c r="G112" s="178">
        <f>SUM(G113:G123)-G116-G117</f>
        <v>331.40000000000003</v>
      </c>
      <c r="H112" s="177"/>
      <c r="I112" s="176"/>
      <c r="J112" s="177"/>
      <c r="K112" s="236"/>
      <c r="L112" s="237"/>
      <c r="M112" s="236"/>
      <c r="N112" s="237"/>
      <c r="O112" s="9"/>
    </row>
    <row r="113" spans="3:15" x14ac:dyDescent="0.25">
      <c r="C113" s="532">
        <f t="shared" si="4"/>
        <v>96</v>
      </c>
      <c r="D113" s="217" t="s">
        <v>70</v>
      </c>
      <c r="E113" s="475">
        <f t="shared" si="5"/>
        <v>16</v>
      </c>
      <c r="F113" s="488"/>
      <c r="G113" s="236">
        <v>16</v>
      </c>
      <c r="H113" s="237"/>
      <c r="I113" s="236"/>
      <c r="J113" s="237"/>
      <c r="K113" s="236"/>
      <c r="L113" s="237"/>
      <c r="M113" s="236"/>
      <c r="N113" s="237"/>
      <c r="O113" s="9"/>
    </row>
    <row r="114" spans="3:15" x14ac:dyDescent="0.25">
      <c r="C114" s="532">
        <f t="shared" si="4"/>
        <v>97</v>
      </c>
      <c r="D114" s="217" t="s">
        <v>293</v>
      </c>
      <c r="E114" s="475">
        <f t="shared" si="5"/>
        <v>65</v>
      </c>
      <c r="F114" s="488"/>
      <c r="G114" s="236">
        <v>65</v>
      </c>
      <c r="H114" s="237"/>
      <c r="I114" s="236"/>
      <c r="J114" s="237"/>
      <c r="K114" s="236"/>
      <c r="L114" s="237"/>
      <c r="M114" s="236"/>
      <c r="N114" s="237"/>
      <c r="O114" s="9"/>
    </row>
    <row r="115" spans="3:15" x14ac:dyDescent="0.25">
      <c r="C115" s="532">
        <f t="shared" si="4"/>
        <v>98</v>
      </c>
      <c r="D115" s="217" t="s">
        <v>618</v>
      </c>
      <c r="E115" s="475">
        <f t="shared" si="5"/>
        <v>36.5</v>
      </c>
      <c r="F115" s="488"/>
      <c r="G115" s="236">
        <f>16+G116+G117</f>
        <v>36.5</v>
      </c>
      <c r="H115" s="237"/>
      <c r="I115" s="236"/>
      <c r="J115" s="237"/>
      <c r="K115" s="236"/>
      <c r="L115" s="237"/>
      <c r="M115" s="236"/>
      <c r="N115" s="237"/>
      <c r="O115" s="9"/>
    </row>
    <row r="116" spans="3:15" s="280" customFormat="1" ht="26.4" x14ac:dyDescent="0.25">
      <c r="C116" s="532">
        <f t="shared" si="4"/>
        <v>99</v>
      </c>
      <c r="D116" s="217" t="s">
        <v>339</v>
      </c>
      <c r="E116" s="475">
        <f t="shared" si="5"/>
        <v>5</v>
      </c>
      <c r="F116" s="488"/>
      <c r="G116" s="236">
        <v>5</v>
      </c>
      <c r="H116" s="237"/>
      <c r="I116" s="236"/>
      <c r="J116" s="237"/>
      <c r="K116" s="236"/>
      <c r="L116" s="237"/>
      <c r="M116" s="236"/>
      <c r="N116" s="237"/>
      <c r="O116" s="9"/>
    </row>
    <row r="117" spans="3:15" s="280" customFormat="1" ht="26.4" x14ac:dyDescent="0.25">
      <c r="C117" s="532">
        <f t="shared" si="4"/>
        <v>100</v>
      </c>
      <c r="D117" s="217" t="s">
        <v>591</v>
      </c>
      <c r="E117" s="475">
        <f t="shared" si="5"/>
        <v>15.5</v>
      </c>
      <c r="F117" s="488"/>
      <c r="G117" s="236">
        <v>15.5</v>
      </c>
      <c r="H117" s="237"/>
      <c r="I117" s="236"/>
      <c r="J117" s="237"/>
      <c r="K117" s="236"/>
      <c r="L117" s="237"/>
      <c r="M117" s="236"/>
      <c r="N117" s="237"/>
      <c r="O117" s="9"/>
    </row>
    <row r="118" spans="3:15" ht="12.75" customHeight="1" x14ac:dyDescent="0.25">
      <c r="C118" s="532">
        <f t="shared" si="4"/>
        <v>101</v>
      </c>
      <c r="D118" s="217" t="s">
        <v>294</v>
      </c>
      <c r="E118" s="475">
        <f t="shared" si="5"/>
        <v>45</v>
      </c>
      <c r="F118" s="488"/>
      <c r="G118" s="236">
        <v>45</v>
      </c>
      <c r="H118" s="237"/>
      <c r="I118" s="236"/>
      <c r="J118" s="237"/>
      <c r="K118" s="236"/>
      <c r="L118" s="237"/>
      <c r="M118" s="236"/>
      <c r="N118" s="237"/>
      <c r="O118" s="9"/>
    </row>
    <row r="119" spans="3:15" ht="26.4" x14ac:dyDescent="0.25">
      <c r="C119" s="532">
        <f t="shared" si="4"/>
        <v>102</v>
      </c>
      <c r="D119" s="217" t="s">
        <v>297</v>
      </c>
      <c r="E119" s="475">
        <f t="shared" si="5"/>
        <v>15</v>
      </c>
      <c r="F119" s="488"/>
      <c r="G119" s="236">
        <v>15</v>
      </c>
      <c r="H119" s="237"/>
      <c r="I119" s="236"/>
      <c r="J119" s="237"/>
      <c r="K119" s="236"/>
      <c r="L119" s="237"/>
      <c r="M119" s="236"/>
      <c r="N119" s="237"/>
      <c r="O119" s="9"/>
    </row>
    <row r="120" spans="3:15" x14ac:dyDescent="0.25">
      <c r="C120" s="532">
        <f t="shared" si="4"/>
        <v>103</v>
      </c>
      <c r="D120" s="217" t="s">
        <v>295</v>
      </c>
      <c r="E120" s="475">
        <f t="shared" si="5"/>
        <v>20</v>
      </c>
      <c r="F120" s="488"/>
      <c r="G120" s="236">
        <v>20</v>
      </c>
      <c r="H120" s="237"/>
      <c r="I120" s="236"/>
      <c r="J120" s="237"/>
      <c r="K120" s="236"/>
      <c r="L120" s="237"/>
      <c r="M120" s="236"/>
      <c r="N120" s="237"/>
      <c r="O120" s="9"/>
    </row>
    <row r="121" spans="3:15" ht="26.4" x14ac:dyDescent="0.25">
      <c r="C121" s="532">
        <f t="shared" si="4"/>
        <v>104</v>
      </c>
      <c r="D121" s="217" t="s">
        <v>296</v>
      </c>
      <c r="E121" s="475">
        <f t="shared" si="5"/>
        <v>11</v>
      </c>
      <c r="F121" s="488"/>
      <c r="G121" s="236">
        <v>11</v>
      </c>
      <c r="H121" s="237"/>
      <c r="I121" s="236"/>
      <c r="J121" s="237"/>
      <c r="K121" s="236"/>
      <c r="L121" s="237"/>
      <c r="M121" s="236"/>
      <c r="N121" s="237"/>
      <c r="O121" s="9"/>
    </row>
    <row r="122" spans="3:15" s="281" customFormat="1" x14ac:dyDescent="0.25">
      <c r="C122" s="532">
        <f t="shared" si="4"/>
        <v>105</v>
      </c>
      <c r="D122" s="217" t="s">
        <v>428</v>
      </c>
      <c r="E122" s="475">
        <f t="shared" si="5"/>
        <v>86.6</v>
      </c>
      <c r="F122" s="488"/>
      <c r="G122" s="236">
        <v>86.6</v>
      </c>
      <c r="H122" s="237"/>
      <c r="I122" s="236"/>
      <c r="J122" s="237"/>
      <c r="K122" s="236"/>
      <c r="L122" s="237"/>
      <c r="M122" s="236"/>
      <c r="N122" s="237"/>
      <c r="O122" s="9"/>
    </row>
    <row r="123" spans="3:15" s="282" customFormat="1" ht="26.4" x14ac:dyDescent="0.25">
      <c r="C123" s="532">
        <f t="shared" si="4"/>
        <v>106</v>
      </c>
      <c r="D123" s="217" t="s">
        <v>541</v>
      </c>
      <c r="E123" s="475">
        <f t="shared" si="5"/>
        <v>36.299999999999997</v>
      </c>
      <c r="F123" s="488"/>
      <c r="G123" s="236">
        <v>36.299999999999997</v>
      </c>
      <c r="H123" s="237"/>
      <c r="I123" s="236"/>
      <c r="J123" s="237"/>
      <c r="K123" s="236"/>
      <c r="L123" s="237"/>
      <c r="M123" s="236"/>
      <c r="N123" s="237"/>
      <c r="O123" s="9"/>
    </row>
    <row r="124" spans="3:15" x14ac:dyDescent="0.25">
      <c r="C124" s="532">
        <f t="shared" si="4"/>
        <v>107</v>
      </c>
      <c r="D124" s="539" t="s">
        <v>1</v>
      </c>
      <c r="E124" s="274">
        <f t="shared" si="5"/>
        <v>1368.5319999999999</v>
      </c>
      <c r="F124" s="11">
        <f>H124+J124+L124+N124</f>
        <v>1217.4190000000001</v>
      </c>
      <c r="G124" s="178">
        <f>63.932+70</f>
        <v>133.93200000000002</v>
      </c>
      <c r="H124" s="11">
        <v>63.018999999999998</v>
      </c>
      <c r="I124" s="178">
        <v>1234.5999999999999</v>
      </c>
      <c r="J124" s="11">
        <v>1154.4000000000001</v>
      </c>
      <c r="K124" s="236"/>
      <c r="L124" s="237"/>
      <c r="M124" s="236"/>
      <c r="N124" s="237"/>
      <c r="O124" s="9"/>
    </row>
    <row r="125" spans="3:15" s="9" customFormat="1" x14ac:dyDescent="0.25">
      <c r="C125" s="532">
        <f t="shared" si="4"/>
        <v>108</v>
      </c>
      <c r="D125" s="539" t="s">
        <v>4</v>
      </c>
      <c r="E125" s="274">
        <f t="shared" si="5"/>
        <v>772.23099999999999</v>
      </c>
      <c r="F125" s="11">
        <f>H125+J125+L125+N125</f>
        <v>641.43500000000006</v>
      </c>
      <c r="G125" s="178">
        <v>726.43100000000004</v>
      </c>
      <c r="H125" s="11">
        <v>633.70100000000002</v>
      </c>
      <c r="I125" s="178"/>
      <c r="J125" s="11"/>
      <c r="K125" s="236"/>
      <c r="L125" s="237"/>
      <c r="M125" s="178">
        <v>45.8</v>
      </c>
      <c r="N125" s="11">
        <v>7.734</v>
      </c>
    </row>
    <row r="126" spans="3:15" x14ac:dyDescent="0.25">
      <c r="C126" s="532">
        <f t="shared" si="4"/>
        <v>109</v>
      </c>
      <c r="D126" s="539" t="s">
        <v>5</v>
      </c>
      <c r="E126" s="274">
        <f t="shared" si="5"/>
        <v>875.80100000000004</v>
      </c>
      <c r="F126" s="11">
        <f>H126+J126+L126+N126</f>
        <v>632.51</v>
      </c>
      <c r="G126" s="178">
        <v>820.80100000000004</v>
      </c>
      <c r="H126" s="11">
        <v>632.51</v>
      </c>
      <c r="I126" s="178"/>
      <c r="J126" s="11"/>
      <c r="K126" s="236"/>
      <c r="L126" s="237"/>
      <c r="M126" s="178">
        <v>55</v>
      </c>
      <c r="N126" s="11"/>
      <c r="O126" s="9"/>
    </row>
    <row r="127" spans="3:15" x14ac:dyDescent="0.25">
      <c r="C127" s="532">
        <f t="shared" si="4"/>
        <v>110</v>
      </c>
      <c r="D127" s="548" t="s">
        <v>315</v>
      </c>
      <c r="E127" s="274">
        <f t="shared" si="5"/>
        <v>1161.3230000000001</v>
      </c>
      <c r="F127" s="11">
        <f>H127+J127+L127+N127</f>
        <v>967.31899999999996</v>
      </c>
      <c r="G127" s="178">
        <v>1123.9590000000001</v>
      </c>
      <c r="H127" s="11">
        <v>967.31899999999996</v>
      </c>
      <c r="I127" s="178">
        <v>33.564</v>
      </c>
      <c r="J127" s="11"/>
      <c r="K127" s="236"/>
      <c r="L127" s="237"/>
      <c r="M127" s="178">
        <v>3.8</v>
      </c>
      <c r="N127" s="11"/>
      <c r="O127" s="9"/>
    </row>
    <row r="128" spans="3:15" x14ac:dyDescent="0.25">
      <c r="C128" s="532">
        <f t="shared" si="4"/>
        <v>111</v>
      </c>
      <c r="D128" s="219" t="s">
        <v>94</v>
      </c>
      <c r="E128" s="274">
        <f t="shared" si="5"/>
        <v>685.59</v>
      </c>
      <c r="F128" s="11">
        <f>H128+J128+L128+N128</f>
        <v>450.72999999999996</v>
      </c>
      <c r="G128" s="178">
        <v>664.59</v>
      </c>
      <c r="H128" s="11">
        <v>446.59</v>
      </c>
      <c r="I128" s="178"/>
      <c r="J128" s="11"/>
      <c r="K128" s="236"/>
      <c r="L128" s="237"/>
      <c r="M128" s="178">
        <v>21</v>
      </c>
      <c r="N128" s="11">
        <v>4.1399999999999997</v>
      </c>
      <c r="O128" s="9"/>
    </row>
    <row r="129" spans="3:16" x14ac:dyDescent="0.25">
      <c r="C129" s="532">
        <f t="shared" si="4"/>
        <v>112</v>
      </c>
      <c r="D129" s="549" t="s">
        <v>29</v>
      </c>
      <c r="E129" s="274">
        <f t="shared" ref="E129:E143" si="6">G129+I129+K129+M129</f>
        <v>1259.4070300000001</v>
      </c>
      <c r="F129" s="11">
        <f t="shared" ref="F129:F143" si="7">H129+J129+L129+N129</f>
        <v>1005.215</v>
      </c>
      <c r="G129" s="609">
        <v>994.84402999999998</v>
      </c>
      <c r="H129" s="11">
        <v>845.99599999999998</v>
      </c>
      <c r="I129" s="333">
        <v>104.563</v>
      </c>
      <c r="J129" s="522">
        <v>59.662999999999997</v>
      </c>
      <c r="K129" s="236"/>
      <c r="L129" s="237"/>
      <c r="M129" s="178">
        <v>160</v>
      </c>
      <c r="N129" s="11">
        <v>99.555999999999997</v>
      </c>
      <c r="O129" s="9"/>
    </row>
    <row r="130" spans="3:16" x14ac:dyDescent="0.25">
      <c r="C130" s="532">
        <f t="shared" si="4"/>
        <v>113</v>
      </c>
      <c r="D130" s="478" t="s">
        <v>7</v>
      </c>
      <c r="E130" s="274">
        <f t="shared" si="6"/>
        <v>648.67799999999988</v>
      </c>
      <c r="F130" s="11">
        <f t="shared" si="7"/>
        <v>418.584</v>
      </c>
      <c r="G130" s="178">
        <v>24.378</v>
      </c>
      <c r="H130" s="11">
        <v>19.771000000000001</v>
      </c>
      <c r="I130" s="178">
        <v>287.89999999999998</v>
      </c>
      <c r="J130" s="11">
        <v>185.21</v>
      </c>
      <c r="K130" s="236"/>
      <c r="L130" s="237"/>
      <c r="M130" s="178">
        <v>336.4</v>
      </c>
      <c r="N130" s="11">
        <v>213.60300000000001</v>
      </c>
      <c r="O130" s="9"/>
    </row>
    <row r="131" spans="3:16" x14ac:dyDescent="0.25">
      <c r="C131" s="532">
        <f t="shared" si="4"/>
        <v>114</v>
      </c>
      <c r="D131" s="478" t="s">
        <v>231</v>
      </c>
      <c r="E131" s="274">
        <f t="shared" si="6"/>
        <v>544.33500000000004</v>
      </c>
      <c r="F131" s="11">
        <f t="shared" si="7"/>
        <v>257.98199999999997</v>
      </c>
      <c r="G131" s="178">
        <v>344.33499999999998</v>
      </c>
      <c r="H131" s="11">
        <v>247.982</v>
      </c>
      <c r="I131" s="178"/>
      <c r="J131" s="11"/>
      <c r="K131" s="236"/>
      <c r="L131" s="237"/>
      <c r="M131" s="178">
        <v>200</v>
      </c>
      <c r="N131" s="11">
        <v>10</v>
      </c>
      <c r="O131" s="9"/>
    </row>
    <row r="132" spans="3:16" x14ac:dyDescent="0.25">
      <c r="C132" s="532">
        <f t="shared" si="4"/>
        <v>115</v>
      </c>
      <c r="D132" s="478" t="s">
        <v>285</v>
      </c>
      <c r="E132" s="274">
        <f t="shared" si="6"/>
        <v>1992.9960000000001</v>
      </c>
      <c r="F132" s="11">
        <f t="shared" si="7"/>
        <v>1642.6179999999999</v>
      </c>
      <c r="G132" s="178">
        <v>1205.873</v>
      </c>
      <c r="H132" s="11">
        <v>987.11500000000001</v>
      </c>
      <c r="I132" s="178">
        <v>748.37800000000004</v>
      </c>
      <c r="J132" s="11">
        <v>655.50300000000004</v>
      </c>
      <c r="K132" s="236"/>
      <c r="L132" s="237"/>
      <c r="M132" s="178">
        <v>38.744999999999997</v>
      </c>
      <c r="N132" s="11"/>
      <c r="O132" s="9"/>
    </row>
    <row r="133" spans="3:16" x14ac:dyDescent="0.25">
      <c r="C133" s="532">
        <f t="shared" si="4"/>
        <v>116</v>
      </c>
      <c r="D133" s="539" t="s">
        <v>8</v>
      </c>
      <c r="E133" s="274">
        <f t="shared" si="6"/>
        <v>131.68299999999999</v>
      </c>
      <c r="F133" s="11"/>
      <c r="G133" s="178">
        <v>110.29900000000001</v>
      </c>
      <c r="H133" s="11"/>
      <c r="I133" s="178">
        <v>20.684000000000001</v>
      </c>
      <c r="J133" s="11"/>
      <c r="K133" s="236"/>
      <c r="L133" s="237"/>
      <c r="M133" s="178">
        <v>0.7</v>
      </c>
      <c r="N133" s="237"/>
      <c r="O133" s="9"/>
    </row>
    <row r="134" spans="3:16" x14ac:dyDescent="0.25">
      <c r="C134" s="532">
        <f t="shared" si="4"/>
        <v>117</v>
      </c>
      <c r="D134" s="539" t="s">
        <v>9</v>
      </c>
      <c r="E134" s="274">
        <f t="shared" si="6"/>
        <v>78.19</v>
      </c>
      <c r="F134" s="11"/>
      <c r="G134" s="178">
        <v>59.293999999999997</v>
      </c>
      <c r="H134" s="11"/>
      <c r="I134" s="178">
        <v>15.396000000000001</v>
      </c>
      <c r="J134" s="11"/>
      <c r="K134" s="236"/>
      <c r="L134" s="237"/>
      <c r="M134" s="178">
        <v>3.5</v>
      </c>
      <c r="N134" s="237"/>
      <c r="O134" s="9"/>
    </row>
    <row r="135" spans="3:16" x14ac:dyDescent="0.25">
      <c r="C135" s="532">
        <f t="shared" si="4"/>
        <v>118</v>
      </c>
      <c r="D135" s="539" t="s">
        <v>10</v>
      </c>
      <c r="E135" s="274">
        <f t="shared" si="6"/>
        <v>113.262</v>
      </c>
      <c r="F135" s="11"/>
      <c r="G135" s="178">
        <v>91.513999999999996</v>
      </c>
      <c r="H135" s="11"/>
      <c r="I135" s="178">
        <v>17.748000000000001</v>
      </c>
      <c r="J135" s="11"/>
      <c r="K135" s="236"/>
      <c r="L135" s="237"/>
      <c r="M135" s="178">
        <v>4</v>
      </c>
      <c r="N135" s="237"/>
      <c r="O135" s="9"/>
    </row>
    <row r="136" spans="3:16" x14ac:dyDescent="0.25">
      <c r="C136" s="532">
        <f t="shared" si="4"/>
        <v>119</v>
      </c>
      <c r="D136" s="539" t="s">
        <v>11</v>
      </c>
      <c r="E136" s="274">
        <f t="shared" si="6"/>
        <v>27.792999999999999</v>
      </c>
      <c r="F136" s="11"/>
      <c r="G136" s="178">
        <v>21.129000000000001</v>
      </c>
      <c r="H136" s="11"/>
      <c r="I136" s="178">
        <v>6.6639999999999997</v>
      </c>
      <c r="J136" s="11"/>
      <c r="K136" s="236"/>
      <c r="L136" s="237"/>
      <c r="M136" s="178"/>
      <c r="N136" s="237"/>
      <c r="O136" s="9"/>
    </row>
    <row r="137" spans="3:16" ht="12" customHeight="1" x14ac:dyDescent="0.25">
      <c r="C137" s="532">
        <f t="shared" si="4"/>
        <v>120</v>
      </c>
      <c r="D137" s="539" t="s">
        <v>12</v>
      </c>
      <c r="E137" s="274">
        <f t="shared" si="6"/>
        <v>77.202000000000012</v>
      </c>
      <c r="F137" s="11"/>
      <c r="G137" s="178">
        <v>64.674000000000007</v>
      </c>
      <c r="H137" s="11"/>
      <c r="I137" s="178">
        <v>9.4079999999999995</v>
      </c>
      <c r="J137" s="11"/>
      <c r="K137" s="236"/>
      <c r="L137" s="237"/>
      <c r="M137" s="178">
        <v>3.12</v>
      </c>
      <c r="N137" s="237"/>
      <c r="O137" s="9"/>
    </row>
    <row r="138" spans="3:16" x14ac:dyDescent="0.25">
      <c r="C138" s="532">
        <f t="shared" si="4"/>
        <v>121</v>
      </c>
      <c r="D138" s="550" t="s">
        <v>13</v>
      </c>
      <c r="E138" s="274">
        <f t="shared" si="6"/>
        <v>132.16499999999999</v>
      </c>
      <c r="F138" s="11"/>
      <c r="G138" s="178">
        <v>103.733</v>
      </c>
      <c r="H138" s="11"/>
      <c r="I138" s="178">
        <v>27.832000000000001</v>
      </c>
      <c r="J138" s="11"/>
      <c r="K138" s="236"/>
      <c r="L138" s="237"/>
      <c r="M138" s="178">
        <v>0.6</v>
      </c>
      <c r="N138" s="237"/>
      <c r="O138" s="235"/>
      <c r="P138" s="360"/>
    </row>
    <row r="139" spans="3:16" x14ac:dyDescent="0.25">
      <c r="C139" s="532">
        <f t="shared" si="4"/>
        <v>122</v>
      </c>
      <c r="D139" s="539" t="s">
        <v>97</v>
      </c>
      <c r="E139" s="274">
        <f t="shared" si="6"/>
        <v>167.58599999999998</v>
      </c>
      <c r="F139" s="11"/>
      <c r="G139" s="178">
        <f>129.634+15</f>
        <v>144.63399999999999</v>
      </c>
      <c r="H139" s="11"/>
      <c r="I139" s="178">
        <v>22.452000000000002</v>
      </c>
      <c r="J139" s="11"/>
      <c r="K139" s="236"/>
      <c r="L139" s="237"/>
      <c r="M139" s="178">
        <v>0.5</v>
      </c>
      <c r="N139" s="237"/>
      <c r="O139" s="9"/>
    </row>
    <row r="140" spans="3:16" x14ac:dyDescent="0.25">
      <c r="C140" s="532">
        <f t="shared" si="4"/>
        <v>123</v>
      </c>
      <c r="D140" s="539" t="s">
        <v>15</v>
      </c>
      <c r="E140" s="274">
        <f t="shared" si="6"/>
        <v>33.113999999999997</v>
      </c>
      <c r="F140" s="11"/>
      <c r="G140" s="178">
        <v>21.585999999999999</v>
      </c>
      <c r="H140" s="11"/>
      <c r="I140" s="178">
        <v>10.976000000000001</v>
      </c>
      <c r="J140" s="11"/>
      <c r="K140" s="236"/>
      <c r="L140" s="237"/>
      <c r="M140" s="178">
        <v>0.55200000000000005</v>
      </c>
      <c r="N140" s="237"/>
      <c r="O140" s="9"/>
    </row>
    <row r="141" spans="3:16" x14ac:dyDescent="0.25">
      <c r="C141" s="532">
        <f t="shared" si="4"/>
        <v>124</v>
      </c>
      <c r="D141" s="539" t="s">
        <v>30</v>
      </c>
      <c r="E141" s="274">
        <f t="shared" si="6"/>
        <v>108.41</v>
      </c>
      <c r="F141" s="11"/>
      <c r="G141" s="178">
        <v>76.25</v>
      </c>
      <c r="H141" s="11"/>
      <c r="I141" s="178">
        <v>31.86</v>
      </c>
      <c r="J141" s="11"/>
      <c r="K141" s="236"/>
      <c r="L141" s="237"/>
      <c r="M141" s="178">
        <v>0.3</v>
      </c>
      <c r="N141" s="237"/>
      <c r="O141" s="9"/>
    </row>
    <row r="142" spans="3:16" x14ac:dyDescent="0.25">
      <c r="C142" s="532">
        <f t="shared" si="4"/>
        <v>125</v>
      </c>
      <c r="D142" s="539" t="s">
        <v>17</v>
      </c>
      <c r="E142" s="274">
        <f t="shared" si="6"/>
        <v>689.928</v>
      </c>
      <c r="F142" s="11"/>
      <c r="G142" s="178">
        <v>593.38</v>
      </c>
      <c r="H142" s="11"/>
      <c r="I142" s="178">
        <v>94.58</v>
      </c>
      <c r="J142" s="11"/>
      <c r="K142" s="236"/>
      <c r="L142" s="237"/>
      <c r="M142" s="178">
        <v>1.968</v>
      </c>
      <c r="N142" s="237"/>
      <c r="O142" s="9"/>
    </row>
    <row r="143" spans="3:16" ht="15" customHeight="1" thickBot="1" x14ac:dyDescent="0.3">
      <c r="C143" s="532">
        <f t="shared" si="4"/>
        <v>126</v>
      </c>
      <c r="D143" s="551" t="s">
        <v>324</v>
      </c>
      <c r="E143" s="552">
        <f t="shared" si="6"/>
        <v>29901.419100000006</v>
      </c>
      <c r="F143" s="553">
        <f t="shared" si="7"/>
        <v>12268.591</v>
      </c>
      <c r="G143" s="380">
        <f>G17+G20+G28+G29+G54+G62+G72+G76+G85+G88+G93+G112+SUM(G124:G142)</f>
        <v>20384.842000000004</v>
      </c>
      <c r="H143" s="380">
        <f t="shared" ref="H143:L143" si="8">H17+H20+H28+H29+H54+H62+H72+H76+H85+H88+H93+H112+SUM(H124:H142)</f>
        <v>9263.1270000000004</v>
      </c>
      <c r="I143" s="427">
        <f t="shared" si="8"/>
        <v>8581.5921000000017</v>
      </c>
      <c r="J143" s="380">
        <f t="shared" si="8"/>
        <v>2661.5600000000004</v>
      </c>
      <c r="K143" s="380">
        <f t="shared" si="8"/>
        <v>9</v>
      </c>
      <c r="L143" s="380">
        <f t="shared" si="8"/>
        <v>8.8710000000000004</v>
      </c>
      <c r="M143" s="380">
        <f>M17+M20+M28+M29+M54+M62+M72+M76+M85+M88+M93+M112+SUM(M124:M142)</f>
        <v>925.98500000000001</v>
      </c>
      <c r="N143" s="381">
        <f>N17+N20+N28+N29+N54+N62+N72+N76+N85+N88+N93+N112+SUM(N124:N142)</f>
        <v>335.03300000000002</v>
      </c>
      <c r="O143" s="9"/>
    </row>
    <row r="144" spans="3:16" x14ac:dyDescent="0.25">
      <c r="C144" s="532">
        <f t="shared" si="4"/>
        <v>127</v>
      </c>
      <c r="D144" s="554" t="s">
        <v>303</v>
      </c>
      <c r="E144" s="392">
        <f t="shared" ref="E144:E156" si="9">+G144+I144+K144+M144</f>
        <v>659.41700000000003</v>
      </c>
      <c r="F144" s="247">
        <f t="shared" ref="F144:F156" si="10">+H144+J144+L144+N144</f>
        <v>577.00299999999993</v>
      </c>
      <c r="G144" s="246">
        <v>416.36099999999999</v>
      </c>
      <c r="H144" s="247">
        <v>370.61500000000001</v>
      </c>
      <c r="I144" s="246">
        <v>0.70399999999999996</v>
      </c>
      <c r="J144" s="247">
        <v>0.10199999999999999</v>
      </c>
      <c r="K144" s="246">
        <v>213.352</v>
      </c>
      <c r="L144" s="247">
        <v>206.286</v>
      </c>
      <c r="M144" s="246">
        <v>29</v>
      </c>
      <c r="N144" s="247"/>
      <c r="O144" s="9"/>
    </row>
    <row r="145" spans="3:15" x14ac:dyDescent="0.25">
      <c r="C145" s="532">
        <f t="shared" si="4"/>
        <v>128</v>
      </c>
      <c r="D145" s="539" t="s">
        <v>304</v>
      </c>
      <c r="E145" s="274">
        <f t="shared" si="9"/>
        <v>1047.5409999999999</v>
      </c>
      <c r="F145" s="11">
        <f t="shared" si="10"/>
        <v>897.88400000000001</v>
      </c>
      <c r="G145" s="178">
        <v>592.31799999999998</v>
      </c>
      <c r="H145" s="11">
        <v>510.66800000000001</v>
      </c>
      <c r="I145" s="178">
        <v>1</v>
      </c>
      <c r="J145" s="177">
        <v>0.39400000000000002</v>
      </c>
      <c r="K145" s="178">
        <v>399.19499999999999</v>
      </c>
      <c r="L145" s="11">
        <v>386.822</v>
      </c>
      <c r="M145" s="178">
        <v>55.027999999999999</v>
      </c>
      <c r="N145" s="11"/>
      <c r="O145" s="9"/>
    </row>
    <row r="146" spans="3:15" x14ac:dyDescent="0.25">
      <c r="C146" s="532">
        <f t="shared" si="4"/>
        <v>129</v>
      </c>
      <c r="D146" s="539" t="s">
        <v>305</v>
      </c>
      <c r="E146" s="274">
        <f t="shared" si="9"/>
        <v>498.07399999999996</v>
      </c>
      <c r="F146" s="11">
        <f t="shared" si="10"/>
        <v>404.31399999999996</v>
      </c>
      <c r="G146" s="178">
        <v>307.49200000000002</v>
      </c>
      <c r="H146" s="11">
        <v>237.381</v>
      </c>
      <c r="I146" s="178">
        <v>7.2460000000000004</v>
      </c>
      <c r="J146" s="11">
        <v>4.1260000000000003</v>
      </c>
      <c r="K146" s="178">
        <v>167.816</v>
      </c>
      <c r="L146" s="11">
        <v>162.80699999999999</v>
      </c>
      <c r="M146" s="178">
        <v>15.52</v>
      </c>
      <c r="N146" s="11"/>
      <c r="O146" s="9"/>
    </row>
    <row r="147" spans="3:15" x14ac:dyDescent="0.25">
      <c r="C147" s="532">
        <f t="shared" si="4"/>
        <v>130</v>
      </c>
      <c r="D147" s="539" t="s">
        <v>306</v>
      </c>
      <c r="E147" s="274">
        <f t="shared" si="9"/>
        <v>848.67100000000005</v>
      </c>
      <c r="F147" s="11">
        <f t="shared" si="10"/>
        <v>722.05899999999997</v>
      </c>
      <c r="G147" s="178">
        <v>455.21</v>
      </c>
      <c r="H147" s="11">
        <v>389.65199999999999</v>
      </c>
      <c r="I147" s="236">
        <v>0.17599999999999999</v>
      </c>
      <c r="J147" s="237">
        <v>2.5999999999999999E-2</v>
      </c>
      <c r="K147" s="178">
        <v>345.28500000000003</v>
      </c>
      <c r="L147" s="11">
        <v>332.38099999999997</v>
      </c>
      <c r="M147" s="178">
        <v>48</v>
      </c>
      <c r="N147" s="11"/>
      <c r="O147" s="9"/>
    </row>
    <row r="148" spans="3:15" x14ac:dyDescent="0.25">
      <c r="C148" s="532">
        <f t="shared" si="4"/>
        <v>131</v>
      </c>
      <c r="D148" s="470" t="s">
        <v>308</v>
      </c>
      <c r="E148" s="274">
        <f t="shared" si="9"/>
        <v>433.86700000000002</v>
      </c>
      <c r="F148" s="11">
        <f t="shared" si="10"/>
        <v>365.44099999999997</v>
      </c>
      <c r="G148" s="178">
        <v>217.37100000000001</v>
      </c>
      <c r="H148" s="11">
        <v>167.39599999999999</v>
      </c>
      <c r="I148" s="236"/>
      <c r="J148" s="237"/>
      <c r="K148" s="178">
        <v>203.29599999999999</v>
      </c>
      <c r="L148" s="11">
        <v>198.04499999999999</v>
      </c>
      <c r="M148" s="178">
        <v>13.2</v>
      </c>
      <c r="N148" s="11"/>
      <c r="O148" s="9"/>
    </row>
    <row r="149" spans="3:15" x14ac:dyDescent="0.25">
      <c r="C149" s="532">
        <f t="shared" si="4"/>
        <v>132</v>
      </c>
      <c r="D149" s="539" t="s">
        <v>309</v>
      </c>
      <c r="E149" s="274">
        <f t="shared" si="9"/>
        <v>1148.9089999999999</v>
      </c>
      <c r="F149" s="11">
        <f t="shared" si="10"/>
        <v>975.38300000000004</v>
      </c>
      <c r="G149" s="178">
        <v>661.68700000000001</v>
      </c>
      <c r="H149" s="11">
        <v>564.96600000000001</v>
      </c>
      <c r="I149" s="236"/>
      <c r="J149" s="237"/>
      <c r="K149" s="178">
        <v>423.62200000000001</v>
      </c>
      <c r="L149" s="11">
        <v>410.41699999999997</v>
      </c>
      <c r="M149" s="178">
        <v>63.6</v>
      </c>
      <c r="N149" s="11"/>
      <c r="O149" s="9"/>
    </row>
    <row r="150" spans="3:15" x14ac:dyDescent="0.25">
      <c r="C150" s="532">
        <f t="shared" si="4"/>
        <v>133</v>
      </c>
      <c r="D150" s="539" t="s">
        <v>19</v>
      </c>
      <c r="E150" s="274">
        <f t="shared" si="9"/>
        <v>1201.9549999999999</v>
      </c>
      <c r="F150" s="11">
        <f t="shared" si="10"/>
        <v>1086.002</v>
      </c>
      <c r="G150" s="178">
        <v>321.59899999999999</v>
      </c>
      <c r="H150" s="11">
        <v>251.923</v>
      </c>
      <c r="I150" s="178"/>
      <c r="J150" s="11"/>
      <c r="K150" s="178">
        <v>865.05600000000004</v>
      </c>
      <c r="L150" s="11">
        <v>834.07899999999995</v>
      </c>
      <c r="M150" s="178">
        <v>15.3</v>
      </c>
      <c r="N150" s="11"/>
      <c r="O150" s="9"/>
    </row>
    <row r="151" spans="3:15" ht="26.4" x14ac:dyDescent="0.25">
      <c r="C151" s="532">
        <f t="shared" ref="C151:C175" si="11">C150+1</f>
        <v>134</v>
      </c>
      <c r="D151" s="555" t="s">
        <v>619</v>
      </c>
      <c r="E151" s="274">
        <f t="shared" si="9"/>
        <v>161.488</v>
      </c>
      <c r="F151" s="11">
        <f t="shared" si="10"/>
        <v>148.828</v>
      </c>
      <c r="G151" s="178">
        <v>67.626999999999995</v>
      </c>
      <c r="H151" s="11">
        <v>62.917000000000002</v>
      </c>
      <c r="I151" s="236"/>
      <c r="J151" s="237"/>
      <c r="K151" s="178">
        <v>88.460999999999999</v>
      </c>
      <c r="L151" s="11">
        <v>85.911000000000001</v>
      </c>
      <c r="M151" s="178">
        <v>5.4</v>
      </c>
      <c r="N151" s="11"/>
      <c r="O151" s="9"/>
    </row>
    <row r="152" spans="3:15" ht="14.25" customHeight="1" x14ac:dyDescent="0.25">
      <c r="C152" s="532">
        <f t="shared" si="11"/>
        <v>135</v>
      </c>
      <c r="D152" s="539" t="s">
        <v>314</v>
      </c>
      <c r="E152" s="274">
        <f t="shared" si="9"/>
        <v>2286.739</v>
      </c>
      <c r="F152" s="11">
        <f t="shared" si="10"/>
        <v>1988.8720000000001</v>
      </c>
      <c r="G152" s="178">
        <v>822.91499999999996</v>
      </c>
      <c r="H152" s="11">
        <v>644.68100000000004</v>
      </c>
      <c r="I152" s="236"/>
      <c r="J152" s="237"/>
      <c r="K152" s="178">
        <v>1389.8240000000001</v>
      </c>
      <c r="L152" s="11">
        <v>1344.191</v>
      </c>
      <c r="M152" s="178">
        <v>74</v>
      </c>
      <c r="N152" s="11"/>
      <c r="O152" s="9"/>
    </row>
    <row r="153" spans="3:15" s="238" customFormat="1" ht="26.4" x14ac:dyDescent="0.25">
      <c r="C153" s="532">
        <f t="shared" si="11"/>
        <v>136</v>
      </c>
      <c r="D153" s="478" t="s">
        <v>620</v>
      </c>
      <c r="E153" s="274">
        <f t="shared" si="9"/>
        <v>276.35300000000001</v>
      </c>
      <c r="F153" s="11">
        <f t="shared" si="10"/>
        <v>267.7</v>
      </c>
      <c r="G153" s="178">
        <v>14.182</v>
      </c>
      <c r="H153" s="11">
        <v>13.978999999999999</v>
      </c>
      <c r="I153" s="236"/>
      <c r="J153" s="237"/>
      <c r="K153" s="178">
        <v>262.17099999999999</v>
      </c>
      <c r="L153" s="11">
        <v>253.721</v>
      </c>
      <c r="M153" s="178"/>
      <c r="N153" s="11"/>
      <c r="O153" s="9"/>
    </row>
    <row r="154" spans="3:15" s="238" customFormat="1" ht="26.4" x14ac:dyDescent="0.25">
      <c r="C154" s="532">
        <f t="shared" si="11"/>
        <v>137</v>
      </c>
      <c r="D154" s="478" t="s">
        <v>621</v>
      </c>
      <c r="E154" s="274">
        <f t="shared" si="9"/>
        <v>15.612</v>
      </c>
      <c r="F154" s="11">
        <f t="shared" si="10"/>
        <v>14.1</v>
      </c>
      <c r="G154" s="178"/>
      <c r="H154" s="11"/>
      <c r="I154" s="178">
        <v>0.8</v>
      </c>
      <c r="J154" s="11"/>
      <c r="K154" s="178">
        <v>14.811999999999999</v>
      </c>
      <c r="L154" s="11">
        <v>14.1</v>
      </c>
      <c r="M154" s="178"/>
      <c r="N154" s="11"/>
      <c r="O154" s="9"/>
    </row>
    <row r="155" spans="3:15" x14ac:dyDescent="0.25">
      <c r="C155" s="532">
        <f t="shared" si="11"/>
        <v>138</v>
      </c>
      <c r="D155" s="539" t="s">
        <v>105</v>
      </c>
      <c r="E155" s="274">
        <f t="shared" si="9"/>
        <v>2041.8110000000001</v>
      </c>
      <c r="F155" s="11">
        <f t="shared" si="10"/>
        <v>1803.999</v>
      </c>
      <c r="G155" s="178">
        <v>605.13599999999997</v>
      </c>
      <c r="H155" s="11">
        <v>449.06700000000001</v>
      </c>
      <c r="I155" s="178">
        <v>1.86</v>
      </c>
      <c r="J155" s="11">
        <v>1.833</v>
      </c>
      <c r="K155" s="178">
        <v>1405.8150000000001</v>
      </c>
      <c r="L155" s="11">
        <v>1353.0989999999999</v>
      </c>
      <c r="M155" s="178">
        <v>29</v>
      </c>
      <c r="N155" s="11"/>
      <c r="O155" s="9"/>
    </row>
    <row r="156" spans="3:15" x14ac:dyDescent="0.25">
      <c r="C156" s="532">
        <f t="shared" si="11"/>
        <v>139</v>
      </c>
      <c r="D156" s="539" t="s">
        <v>21</v>
      </c>
      <c r="E156" s="274">
        <f t="shared" si="9"/>
        <v>1199.1220000000001</v>
      </c>
      <c r="F156" s="11">
        <f t="shared" si="10"/>
        <v>1018.98</v>
      </c>
      <c r="G156" s="178">
        <v>481.31099999999998</v>
      </c>
      <c r="H156" s="11">
        <v>342.05099999999999</v>
      </c>
      <c r="I156" s="178">
        <v>0.62</v>
      </c>
      <c r="J156" s="11">
        <v>0.61099999999999999</v>
      </c>
      <c r="K156" s="178">
        <v>697.19100000000003</v>
      </c>
      <c r="L156" s="11">
        <v>676.31799999999998</v>
      </c>
      <c r="M156" s="178">
        <v>20</v>
      </c>
      <c r="N156" s="11"/>
      <c r="O156" s="9"/>
    </row>
    <row r="157" spans="3:15" x14ac:dyDescent="0.25">
      <c r="C157" s="532">
        <f t="shared" si="11"/>
        <v>140</v>
      </c>
      <c r="D157" s="539" t="s">
        <v>106</v>
      </c>
      <c r="E157" s="274">
        <f>G157+I157+K157+M157</f>
        <v>75.569000000000003</v>
      </c>
      <c r="F157" s="11">
        <f>H157+J157+L157+N157</f>
        <v>68.942000000000007</v>
      </c>
      <c r="G157" s="178">
        <v>69.569000000000003</v>
      </c>
      <c r="H157" s="11">
        <v>67.742000000000004</v>
      </c>
      <c r="I157" s="236"/>
      <c r="J157" s="237"/>
      <c r="K157" s="178"/>
      <c r="L157" s="11"/>
      <c r="M157" s="178">
        <v>6</v>
      </c>
      <c r="N157" s="11">
        <v>1.2</v>
      </c>
      <c r="O157" s="9"/>
    </row>
    <row r="158" spans="3:15" x14ac:dyDescent="0.25">
      <c r="C158" s="532">
        <f t="shared" si="11"/>
        <v>141</v>
      </c>
      <c r="D158" s="539" t="s">
        <v>321</v>
      </c>
      <c r="E158" s="274">
        <f t="shared" ref="E158:F161" si="12">+G158+I158+K158+M158</f>
        <v>1218.643</v>
      </c>
      <c r="F158" s="11">
        <f t="shared" si="12"/>
        <v>992.10599999999999</v>
      </c>
      <c r="G158" s="178">
        <v>544.02700000000004</v>
      </c>
      <c r="H158" s="11">
        <v>351.59699999999998</v>
      </c>
      <c r="I158" s="236"/>
      <c r="J158" s="237"/>
      <c r="K158" s="273">
        <v>661.21600000000001</v>
      </c>
      <c r="L158" s="11">
        <v>640.50900000000001</v>
      </c>
      <c r="M158" s="178">
        <v>13.4</v>
      </c>
      <c r="N158" s="11"/>
      <c r="O158" s="9"/>
    </row>
    <row r="159" spans="3:15" x14ac:dyDescent="0.25">
      <c r="C159" s="532">
        <f t="shared" si="11"/>
        <v>142</v>
      </c>
      <c r="D159" s="470" t="s">
        <v>322</v>
      </c>
      <c r="E159" s="274">
        <f t="shared" si="12"/>
        <v>496.89300000000003</v>
      </c>
      <c r="F159" s="11">
        <f t="shared" si="12"/>
        <v>433.11400000000003</v>
      </c>
      <c r="G159" s="178">
        <v>234.167</v>
      </c>
      <c r="H159" s="11">
        <v>181.32900000000001</v>
      </c>
      <c r="I159" s="236"/>
      <c r="J159" s="237"/>
      <c r="K159" s="273">
        <v>258.12599999999998</v>
      </c>
      <c r="L159" s="11">
        <v>251.785</v>
      </c>
      <c r="M159" s="178">
        <v>4.5999999999999996</v>
      </c>
      <c r="N159" s="11"/>
      <c r="O159" s="9"/>
    </row>
    <row r="160" spans="3:15" x14ac:dyDescent="0.25">
      <c r="C160" s="532">
        <f t="shared" si="11"/>
        <v>143</v>
      </c>
      <c r="D160" s="218" t="s">
        <v>622</v>
      </c>
      <c r="E160" s="274">
        <f t="shared" si="12"/>
        <v>337.84499999999997</v>
      </c>
      <c r="F160" s="11">
        <f t="shared" si="12"/>
        <v>261.03399999999999</v>
      </c>
      <c r="G160" s="178">
        <v>208.43600000000001</v>
      </c>
      <c r="H160" s="11">
        <v>147.52000000000001</v>
      </c>
      <c r="I160" s="236"/>
      <c r="J160" s="237"/>
      <c r="K160" s="178">
        <v>116.709</v>
      </c>
      <c r="L160" s="11">
        <v>113.514</v>
      </c>
      <c r="M160" s="178">
        <v>12.7</v>
      </c>
      <c r="N160" s="11"/>
      <c r="O160" s="9"/>
    </row>
    <row r="161" spans="3:16" x14ac:dyDescent="0.25">
      <c r="C161" s="532">
        <f t="shared" si="11"/>
        <v>144</v>
      </c>
      <c r="D161" s="539" t="s">
        <v>108</v>
      </c>
      <c r="E161" s="274">
        <f t="shared" si="12"/>
        <v>70.415000000000006</v>
      </c>
      <c r="F161" s="11">
        <f t="shared" si="12"/>
        <v>67.043999999999997</v>
      </c>
      <c r="G161" s="178">
        <v>68.215000000000003</v>
      </c>
      <c r="H161" s="11">
        <v>66.603999999999999</v>
      </c>
      <c r="I161" s="236"/>
      <c r="J161" s="237"/>
      <c r="K161" s="178"/>
      <c r="L161" s="11"/>
      <c r="M161" s="178">
        <v>2.2000000000000002</v>
      </c>
      <c r="N161" s="11">
        <v>0.44</v>
      </c>
      <c r="O161" s="9"/>
    </row>
    <row r="162" spans="3:16" x14ac:dyDescent="0.25">
      <c r="C162" s="532">
        <f t="shared" si="11"/>
        <v>145</v>
      </c>
      <c r="D162" s="539" t="s">
        <v>23</v>
      </c>
      <c r="E162" s="274">
        <f>G162+I162+K162+M162</f>
        <v>977.43299999999999</v>
      </c>
      <c r="F162" s="11">
        <f>H162+J162+L162+N162</f>
        <v>842.88900000000001</v>
      </c>
      <c r="G162" s="178">
        <v>345.54</v>
      </c>
      <c r="H162" s="11">
        <v>247.02500000000001</v>
      </c>
      <c r="I162" s="236"/>
      <c r="J162" s="237"/>
      <c r="K162" s="178">
        <v>613.89300000000003</v>
      </c>
      <c r="L162" s="11">
        <v>595.86400000000003</v>
      </c>
      <c r="M162" s="178">
        <v>18</v>
      </c>
      <c r="N162" s="11"/>
      <c r="O162" s="9"/>
    </row>
    <row r="163" spans="3:16" x14ac:dyDescent="0.25">
      <c r="C163" s="532">
        <f t="shared" si="11"/>
        <v>146</v>
      </c>
      <c r="D163" s="470" t="s">
        <v>278</v>
      </c>
      <c r="E163" s="274">
        <f>+G163+I163+K163+M163</f>
        <v>353.77800000000002</v>
      </c>
      <c r="F163" s="11">
        <f>+H163+J163+L163+N163</f>
        <v>294.959</v>
      </c>
      <c r="G163" s="178">
        <v>205.738</v>
      </c>
      <c r="H163" s="11">
        <v>166.952</v>
      </c>
      <c r="I163" s="178">
        <v>7.5979999999999999</v>
      </c>
      <c r="J163" s="11">
        <v>4.1769999999999996</v>
      </c>
      <c r="K163" s="178">
        <v>127.622</v>
      </c>
      <c r="L163" s="11">
        <v>123.83</v>
      </c>
      <c r="M163" s="178">
        <v>12.82</v>
      </c>
      <c r="N163" s="11"/>
      <c r="O163" s="9"/>
    </row>
    <row r="164" spans="3:16" x14ac:dyDescent="0.25">
      <c r="C164" s="532">
        <f t="shared" si="11"/>
        <v>147</v>
      </c>
      <c r="D164" s="539" t="s">
        <v>109</v>
      </c>
      <c r="E164" s="274">
        <f>G164+I164+K164+M164</f>
        <v>61.454000000000001</v>
      </c>
      <c r="F164" s="11">
        <f>H164+J164+L164+N164</f>
        <v>58.139000000000003</v>
      </c>
      <c r="G164" s="178">
        <v>58.853999999999999</v>
      </c>
      <c r="H164" s="11">
        <v>57.619</v>
      </c>
      <c r="I164" s="236"/>
      <c r="J164" s="237"/>
      <c r="K164" s="178"/>
      <c r="L164" s="11"/>
      <c r="M164" s="178">
        <v>2.6</v>
      </c>
      <c r="N164" s="11">
        <v>0.52</v>
      </c>
      <c r="O164" s="9"/>
    </row>
    <row r="165" spans="3:16" x14ac:dyDescent="0.25">
      <c r="C165" s="532">
        <f t="shared" si="11"/>
        <v>148</v>
      </c>
      <c r="D165" s="539" t="s">
        <v>110</v>
      </c>
      <c r="E165" s="274">
        <f t="shared" ref="E165:E175" si="13">+G165+I165+K165+M165</f>
        <v>1336.0149999999999</v>
      </c>
      <c r="F165" s="11">
        <f t="shared" ref="F165:F175" si="14">+H165+J165+L165+N165</f>
        <v>1064.2269999999999</v>
      </c>
      <c r="G165" s="178">
        <v>621.63099999999997</v>
      </c>
      <c r="H165" s="11">
        <v>392.15499999999997</v>
      </c>
      <c r="I165" s="236"/>
      <c r="J165" s="237"/>
      <c r="K165" s="178">
        <v>695.38400000000001</v>
      </c>
      <c r="L165" s="11">
        <v>672.072</v>
      </c>
      <c r="M165" s="178">
        <v>19</v>
      </c>
      <c r="N165" s="11"/>
      <c r="O165" s="9"/>
    </row>
    <row r="166" spans="3:16" s="186" customFormat="1" x14ac:dyDescent="0.25">
      <c r="C166" s="532">
        <f t="shared" si="11"/>
        <v>149</v>
      </c>
      <c r="D166" s="539" t="s">
        <v>36</v>
      </c>
      <c r="E166" s="274">
        <f t="shared" si="13"/>
        <v>560.57399999999996</v>
      </c>
      <c r="F166" s="11">
        <f t="shared" si="14"/>
        <v>489.80900000000003</v>
      </c>
      <c r="G166" s="178">
        <v>116.227</v>
      </c>
      <c r="H166" s="11">
        <v>92.34</v>
      </c>
      <c r="I166" s="178">
        <v>134.9</v>
      </c>
      <c r="J166" s="11">
        <v>100.893</v>
      </c>
      <c r="K166" s="178">
        <v>302.34699999999998</v>
      </c>
      <c r="L166" s="11">
        <v>296.57600000000002</v>
      </c>
      <c r="M166" s="178">
        <v>7.1</v>
      </c>
      <c r="N166" s="11"/>
    </row>
    <row r="167" spans="3:16" x14ac:dyDescent="0.25">
      <c r="C167" s="532">
        <f t="shared" si="11"/>
        <v>150</v>
      </c>
      <c r="D167" s="539" t="s">
        <v>111</v>
      </c>
      <c r="E167" s="274">
        <f t="shared" si="13"/>
        <v>659.17600000000004</v>
      </c>
      <c r="F167" s="11">
        <f t="shared" si="14"/>
        <v>605.60699999999997</v>
      </c>
      <c r="G167" s="178">
        <v>594.17600000000004</v>
      </c>
      <c r="H167" s="11">
        <v>568.06399999999996</v>
      </c>
      <c r="I167" s="236"/>
      <c r="J167" s="237"/>
      <c r="K167" s="178">
        <v>32</v>
      </c>
      <c r="L167" s="11">
        <v>31.542999999999999</v>
      </c>
      <c r="M167" s="178">
        <v>33</v>
      </c>
      <c r="N167" s="11">
        <v>6</v>
      </c>
      <c r="O167" s="9"/>
    </row>
    <row r="168" spans="3:16" x14ac:dyDescent="0.25">
      <c r="C168" s="532">
        <f t="shared" si="11"/>
        <v>151</v>
      </c>
      <c r="D168" s="539" t="s">
        <v>280</v>
      </c>
      <c r="E168" s="274">
        <f t="shared" si="13"/>
        <v>232.28700000000001</v>
      </c>
      <c r="F168" s="11">
        <f t="shared" si="14"/>
        <v>210.74299999999999</v>
      </c>
      <c r="G168" s="178">
        <v>199.28700000000001</v>
      </c>
      <c r="H168" s="11">
        <v>190.26</v>
      </c>
      <c r="I168" s="236"/>
      <c r="J168" s="237"/>
      <c r="K168" s="178">
        <v>18</v>
      </c>
      <c r="L168" s="11">
        <v>17.742999999999999</v>
      </c>
      <c r="M168" s="178">
        <v>15</v>
      </c>
      <c r="N168" s="11">
        <v>2.74</v>
      </c>
      <c r="O168" s="9"/>
      <c r="P168" s="10"/>
    </row>
    <row r="169" spans="3:16" x14ac:dyDescent="0.25">
      <c r="C169" s="532">
        <f t="shared" si="11"/>
        <v>152</v>
      </c>
      <c r="D169" s="470" t="s">
        <v>279</v>
      </c>
      <c r="E169" s="274">
        <f t="shared" si="13"/>
        <v>327.29199999999997</v>
      </c>
      <c r="F169" s="11">
        <f t="shared" si="14"/>
        <v>279.78499999999997</v>
      </c>
      <c r="G169" s="178">
        <v>301.70999999999998</v>
      </c>
      <c r="H169" s="11">
        <v>267.40499999999997</v>
      </c>
      <c r="I169" s="236"/>
      <c r="J169" s="237"/>
      <c r="K169" s="178">
        <v>11.282</v>
      </c>
      <c r="L169" s="11">
        <v>11.12</v>
      </c>
      <c r="M169" s="178">
        <v>14.3</v>
      </c>
      <c r="N169" s="11">
        <v>1.26</v>
      </c>
      <c r="O169" s="9"/>
    </row>
    <row r="170" spans="3:16" x14ac:dyDescent="0.25">
      <c r="C170" s="532">
        <f t="shared" si="11"/>
        <v>153</v>
      </c>
      <c r="D170" s="539" t="s">
        <v>25</v>
      </c>
      <c r="E170" s="274">
        <f t="shared" si="13"/>
        <v>164.88</v>
      </c>
      <c r="F170" s="11">
        <f t="shared" si="14"/>
        <v>129.32499999999999</v>
      </c>
      <c r="G170" s="178">
        <v>141.88</v>
      </c>
      <c r="H170" s="11">
        <v>129.32499999999999</v>
      </c>
      <c r="I170" s="236"/>
      <c r="J170" s="237"/>
      <c r="K170" s="178"/>
      <c r="L170" s="11"/>
      <c r="M170" s="178">
        <v>23</v>
      </c>
      <c r="N170" s="11"/>
      <c r="O170" s="9"/>
    </row>
    <row r="171" spans="3:16" x14ac:dyDescent="0.25">
      <c r="C171" s="532">
        <f t="shared" si="11"/>
        <v>154</v>
      </c>
      <c r="D171" s="539" t="s">
        <v>26</v>
      </c>
      <c r="E171" s="274">
        <f t="shared" si="13"/>
        <v>185.23399999999998</v>
      </c>
      <c r="F171" s="11">
        <f t="shared" si="14"/>
        <v>176.71100000000001</v>
      </c>
      <c r="G171" s="178">
        <v>66.814999999999998</v>
      </c>
      <c r="H171" s="11">
        <v>60.97</v>
      </c>
      <c r="I171" s="236"/>
      <c r="J171" s="237"/>
      <c r="K171" s="178">
        <v>117.419</v>
      </c>
      <c r="L171" s="11">
        <v>115.741</v>
      </c>
      <c r="M171" s="178">
        <v>1</v>
      </c>
      <c r="N171" s="11"/>
      <c r="O171" s="9"/>
    </row>
    <row r="172" spans="3:16" x14ac:dyDescent="0.25">
      <c r="C172" s="532">
        <f t="shared" si="11"/>
        <v>155</v>
      </c>
      <c r="D172" s="550" t="s">
        <v>112</v>
      </c>
      <c r="E172" s="274">
        <f t="shared" si="13"/>
        <v>574.70900000000006</v>
      </c>
      <c r="F172" s="11">
        <f t="shared" si="14"/>
        <v>465.61</v>
      </c>
      <c r="G172" s="275">
        <v>427.94</v>
      </c>
      <c r="H172" s="276">
        <v>348.80200000000002</v>
      </c>
      <c r="I172" s="178">
        <v>7.2460000000000004</v>
      </c>
      <c r="J172" s="11">
        <v>4.1260000000000003</v>
      </c>
      <c r="K172" s="178">
        <v>115.303</v>
      </c>
      <c r="L172" s="11">
        <v>111.60599999999999</v>
      </c>
      <c r="M172" s="178">
        <v>24.22</v>
      </c>
      <c r="N172" s="11">
        <v>1.0760000000000001</v>
      </c>
      <c r="O172" s="9"/>
    </row>
    <row r="173" spans="3:16" ht="15" customHeight="1" thickBot="1" x14ac:dyDescent="0.3">
      <c r="C173" s="556">
        <f t="shared" si="11"/>
        <v>156</v>
      </c>
      <c r="D173" s="550" t="s">
        <v>156</v>
      </c>
      <c r="E173" s="559">
        <f t="shared" si="13"/>
        <v>410.58499999999998</v>
      </c>
      <c r="F173" s="276">
        <f t="shared" si="14"/>
        <v>349.27300000000002</v>
      </c>
      <c r="G173" s="275">
        <v>332.21199999999999</v>
      </c>
      <c r="H173" s="276">
        <v>281.72699999999998</v>
      </c>
      <c r="I173" s="275">
        <v>7.07</v>
      </c>
      <c r="J173" s="276">
        <v>4.0999999999999996</v>
      </c>
      <c r="K173" s="275">
        <v>65.302999999999997</v>
      </c>
      <c r="L173" s="276">
        <v>63.445999999999998</v>
      </c>
      <c r="M173" s="560">
        <v>6</v>
      </c>
      <c r="N173" s="276"/>
      <c r="O173" s="9"/>
    </row>
    <row r="174" spans="3:16" ht="13.5" customHeight="1" thickBot="1" x14ac:dyDescent="0.3">
      <c r="C174" s="524">
        <f t="shared" si="11"/>
        <v>157</v>
      </c>
      <c r="D174" s="557" t="s">
        <v>325</v>
      </c>
      <c r="E174" s="393">
        <f t="shared" si="13"/>
        <v>19862.340999999997</v>
      </c>
      <c r="F174" s="249">
        <f t="shared" si="14"/>
        <v>17059.882000000001</v>
      </c>
      <c r="G174" s="248">
        <f>SUM(G144:G173)</f>
        <v>9499.6329999999998</v>
      </c>
      <c r="H174" s="248">
        <f t="shared" ref="H174:N174" si="15">SUM(H144:H173)</f>
        <v>7622.7319999999991</v>
      </c>
      <c r="I174" s="248">
        <f t="shared" si="15"/>
        <v>169.22</v>
      </c>
      <c r="J174" s="248">
        <f t="shared" si="15"/>
        <v>120.38800000000001</v>
      </c>
      <c r="K174" s="248">
        <f t="shared" si="15"/>
        <v>9610.4999999999982</v>
      </c>
      <c r="L174" s="248">
        <f t="shared" si="15"/>
        <v>9303.5260000000017</v>
      </c>
      <c r="M174" s="248">
        <f t="shared" si="15"/>
        <v>582.98800000000006</v>
      </c>
      <c r="N174" s="562">
        <f t="shared" si="15"/>
        <v>13.236000000000001</v>
      </c>
      <c r="O174" s="9"/>
    </row>
    <row r="175" spans="3:16" ht="13.8" thickBot="1" x14ac:dyDescent="0.3">
      <c r="C175" s="563">
        <f t="shared" si="11"/>
        <v>158</v>
      </c>
      <c r="D175" s="558" t="s">
        <v>41</v>
      </c>
      <c r="E175" s="425">
        <f t="shared" si="13"/>
        <v>49763.760100000007</v>
      </c>
      <c r="F175" s="251">
        <f t="shared" si="14"/>
        <v>29328.473000000002</v>
      </c>
      <c r="G175" s="252">
        <f>G143+G174</f>
        <v>29884.475000000006</v>
      </c>
      <c r="H175" s="251">
        <f>H143+H174</f>
        <v>16885.859</v>
      </c>
      <c r="I175" s="426">
        <f>I143+I174</f>
        <v>8750.812100000001</v>
      </c>
      <c r="J175" s="251">
        <f>J143+J174</f>
        <v>2781.9480000000003</v>
      </c>
      <c r="K175" s="250">
        <f>K174+K143</f>
        <v>9619.4999999999982</v>
      </c>
      <c r="L175" s="435">
        <f>L174+L143</f>
        <v>9312.3970000000008</v>
      </c>
      <c r="M175" s="250">
        <f>M143+M174</f>
        <v>1508.973</v>
      </c>
      <c r="N175" s="251">
        <f>N143+N174</f>
        <v>348.26900000000001</v>
      </c>
      <c r="O175" s="375"/>
    </row>
    <row r="176" spans="3:16" x14ac:dyDescent="0.25">
      <c r="C176" s="561"/>
      <c r="G176" s="9"/>
      <c r="H176" s="9"/>
      <c r="I176" s="9"/>
      <c r="J176" s="9"/>
      <c r="K176" s="9"/>
      <c r="L176" s="9"/>
      <c r="M176" s="9"/>
      <c r="N176" s="9"/>
      <c r="O176" s="9"/>
    </row>
    <row r="177" spans="3:15" x14ac:dyDescent="0.25">
      <c r="C177" s="532"/>
      <c r="G177" s="235"/>
      <c r="H177" s="9"/>
      <c r="I177" s="350"/>
      <c r="J177" s="9"/>
      <c r="K177" s="9"/>
      <c r="L177" s="9"/>
      <c r="M177" s="9"/>
      <c r="N177" s="9"/>
      <c r="O177" s="9"/>
    </row>
    <row r="178" spans="3:15" x14ac:dyDescent="0.25">
      <c r="C178" s="532"/>
      <c r="D178" s="6" t="s">
        <v>113</v>
      </c>
      <c r="F178" s="324"/>
      <c r="G178" s="9"/>
      <c r="H178" s="9"/>
      <c r="I178" s="9"/>
      <c r="J178" s="235"/>
      <c r="K178" s="9"/>
      <c r="L178" s="9"/>
      <c r="M178" s="9"/>
      <c r="N178" s="9"/>
      <c r="O178" s="9"/>
    </row>
    <row r="179" spans="3:15" ht="26.4" x14ac:dyDescent="0.25">
      <c r="C179" s="382"/>
      <c r="D179" s="214" t="s">
        <v>270</v>
      </c>
      <c r="G179" s="350"/>
      <c r="H179" s="9"/>
      <c r="I179" s="9"/>
      <c r="J179" s="9"/>
      <c r="K179" s="9"/>
      <c r="L179" s="9"/>
      <c r="M179" s="9"/>
      <c r="N179" s="9"/>
      <c r="O179" s="9"/>
    </row>
    <row r="180" spans="3:15" x14ac:dyDescent="0.25">
      <c r="C180" s="382"/>
      <c r="D180" s="212" t="s">
        <v>334</v>
      </c>
      <c r="G180" s="9"/>
      <c r="H180" s="9"/>
      <c r="I180" s="9"/>
      <c r="J180" s="9"/>
      <c r="K180" s="9"/>
      <c r="L180" s="9"/>
      <c r="M180" s="9"/>
      <c r="N180" s="9"/>
      <c r="O180" s="9"/>
    </row>
    <row r="181" spans="3:15" x14ac:dyDescent="0.25">
      <c r="D181" s="6" t="s">
        <v>114</v>
      </c>
      <c r="G181" s="360"/>
    </row>
  </sheetData>
  <mergeCells count="13">
    <mergeCell ref="C15:C16"/>
    <mergeCell ref="D15:D16"/>
    <mergeCell ref="E15:F15"/>
    <mergeCell ref="G2:H2"/>
    <mergeCell ref="D11:J11"/>
    <mergeCell ref="E12:H12"/>
    <mergeCell ref="G15:H15"/>
    <mergeCell ref="I15:J15"/>
    <mergeCell ref="J7:N7"/>
    <mergeCell ref="J8:N8"/>
    <mergeCell ref="K9:M9"/>
    <mergeCell ref="K15:L15"/>
    <mergeCell ref="M15:N15"/>
  </mergeCells>
  <pageMargins left="3.937007874015748E-2" right="3.937007874015748E-2" top="0.74803149606299213" bottom="0.19685039370078741" header="0.31496062992125984" footer="0.31496062992125984"/>
  <pageSetup paperSize="9" scale="8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topLeftCell="A208" zoomScale="110" zoomScaleNormal="110" workbookViewId="0">
      <selection activeCell="D242" sqref="D242"/>
    </sheetView>
  </sheetViews>
  <sheetFormatPr defaultRowHeight="15" customHeight="1" x14ac:dyDescent="0.25"/>
  <cols>
    <col min="1" max="1" width="5.6640625" customWidth="1"/>
    <col min="2" max="2" width="58.109375" customWidth="1"/>
    <col min="3" max="3" width="14.5546875" customWidth="1"/>
    <col min="4" max="4" width="11.44140625" customWidth="1"/>
    <col min="5" max="5" width="10.5546875" customWidth="1"/>
    <col min="6" max="6" width="10.6640625" customWidth="1"/>
    <col min="7" max="7" width="11.6640625" customWidth="1"/>
    <col min="8" max="8" width="9.88671875" customWidth="1"/>
    <col min="9" max="9" width="11.33203125" customWidth="1"/>
    <col min="10" max="10" width="10.6640625" customWidth="1"/>
    <col min="11" max="11" width="10.109375" customWidth="1"/>
    <col min="12" max="12" width="10.88671875" customWidth="1"/>
    <col min="14" max="14" width="9.5546875" bestFit="1" customWidth="1"/>
  </cols>
  <sheetData>
    <row r="1" spans="1:13" s="300" customFormat="1" ht="18.75" customHeight="1" x14ac:dyDescent="0.25">
      <c r="B1" s="285"/>
      <c r="C1" s="285"/>
    </row>
    <row r="2" spans="1:13" s="300" customFormat="1" ht="15" customHeight="1" x14ac:dyDescent="0.3">
      <c r="B2" s="285"/>
      <c r="C2" s="285"/>
      <c r="I2" s="1" t="s">
        <v>27</v>
      </c>
      <c r="J2" s="1"/>
      <c r="K2" s="1"/>
      <c r="L2" s="1"/>
    </row>
    <row r="3" spans="1:13" s="300" customFormat="1" ht="15" customHeight="1" x14ac:dyDescent="0.3">
      <c r="B3" s="285"/>
      <c r="C3" s="285"/>
      <c r="I3" s="328" t="s">
        <v>632</v>
      </c>
      <c r="J3" s="431"/>
      <c r="K3" s="431"/>
      <c r="L3" s="1"/>
    </row>
    <row r="4" spans="1:13" s="434" customFormat="1" ht="15" customHeight="1" x14ac:dyDescent="0.3">
      <c r="B4" s="285"/>
      <c r="C4" s="285"/>
      <c r="I4" s="1" t="s">
        <v>116</v>
      </c>
      <c r="J4" s="431"/>
      <c r="K4" s="431"/>
      <c r="L4" s="1"/>
    </row>
    <row r="5" spans="1:13" s="434" customFormat="1" ht="15" customHeight="1" x14ac:dyDescent="0.3">
      <c r="B5" s="285"/>
      <c r="C5" s="285"/>
      <c r="H5" s="977" t="s">
        <v>678</v>
      </c>
      <c r="I5" s="1023"/>
      <c r="J5" s="1023"/>
      <c r="K5" s="1023"/>
      <c r="L5" s="1023"/>
      <c r="M5" s="1023"/>
    </row>
    <row r="6" spans="1:13" s="434" customFormat="1" ht="15" customHeight="1" x14ac:dyDescent="0.3">
      <c r="B6" s="285"/>
      <c r="C6" s="285"/>
      <c r="H6" s="977" t="s">
        <v>722</v>
      </c>
      <c r="I6" s="1023"/>
      <c r="J6" s="1023"/>
      <c r="K6" s="1023"/>
      <c r="L6" s="1023"/>
      <c r="M6" s="1023"/>
    </row>
    <row r="7" spans="1:13" s="300" customFormat="1" ht="15" customHeight="1" x14ac:dyDescent="0.3">
      <c r="B7" s="285"/>
      <c r="C7" s="285"/>
      <c r="H7" s="1024" t="s">
        <v>679</v>
      </c>
      <c r="I7" s="1023"/>
      <c r="J7" s="1023"/>
      <c r="K7" s="1023"/>
      <c r="L7" s="1023"/>
      <c r="M7" s="208"/>
    </row>
    <row r="8" spans="1:13" s="300" customFormat="1" ht="15" customHeight="1" x14ac:dyDescent="0.3">
      <c r="B8" s="346" t="s">
        <v>535</v>
      </c>
      <c r="C8" s="346"/>
      <c r="D8" s="3"/>
      <c r="E8" s="3"/>
      <c r="F8" s="3"/>
      <c r="G8" s="3"/>
    </row>
    <row r="9" spans="1:13" s="300" customFormat="1" ht="15" customHeight="1" x14ac:dyDescent="0.3">
      <c r="B9" s="346"/>
      <c r="C9" s="346"/>
      <c r="D9" s="3"/>
      <c r="E9" s="3"/>
      <c r="F9" s="3"/>
      <c r="G9" s="3"/>
    </row>
    <row r="10" spans="1:13" s="300" customFormat="1" ht="15" customHeight="1" x14ac:dyDescent="0.25">
      <c r="B10" s="285"/>
      <c r="C10" s="285"/>
    </row>
    <row r="11" spans="1:13" s="300" customFormat="1" ht="15" customHeight="1" x14ac:dyDescent="0.25">
      <c r="B11" s="285"/>
      <c r="C11" s="285"/>
    </row>
    <row r="12" spans="1:13" s="300" customFormat="1" ht="15" customHeight="1" x14ac:dyDescent="0.25"/>
    <row r="13" spans="1:13" ht="15" customHeight="1" thickBot="1" x14ac:dyDescent="0.3">
      <c r="A13" s="209"/>
      <c r="B13" s="209"/>
      <c r="C13" s="209"/>
      <c r="D13" s="209"/>
      <c r="E13" s="209"/>
      <c r="F13" s="209"/>
      <c r="G13" s="209"/>
      <c r="H13" s="209"/>
      <c r="I13" s="210"/>
      <c r="J13" s="209"/>
      <c r="K13" s="211" t="s">
        <v>689</v>
      </c>
      <c r="L13" s="209"/>
    </row>
    <row r="14" spans="1:13" ht="15" customHeight="1" x14ac:dyDescent="0.25">
      <c r="A14" s="1025"/>
      <c r="B14" s="1027" t="s">
        <v>44</v>
      </c>
      <c r="C14" s="1018" t="s">
        <v>45</v>
      </c>
      <c r="D14" s="1019"/>
      <c r="E14" s="1018" t="s">
        <v>47</v>
      </c>
      <c r="F14" s="1019"/>
      <c r="G14" s="1018" t="s">
        <v>335</v>
      </c>
      <c r="H14" s="1019"/>
      <c r="I14" s="1018" t="s">
        <v>333</v>
      </c>
      <c r="J14" s="1019"/>
      <c r="K14" s="1018" t="s">
        <v>49</v>
      </c>
      <c r="L14" s="1019"/>
    </row>
    <row r="15" spans="1:13" ht="33" customHeight="1" thickBot="1" x14ac:dyDescent="0.3">
      <c r="A15" s="1026"/>
      <c r="B15" s="1028"/>
      <c r="C15" s="351" t="s">
        <v>45</v>
      </c>
      <c r="D15" s="352" t="s">
        <v>692</v>
      </c>
      <c r="E15" s="353" t="s">
        <v>45</v>
      </c>
      <c r="F15" s="354" t="s">
        <v>692</v>
      </c>
      <c r="G15" s="353" t="s">
        <v>45</v>
      </c>
      <c r="H15" s="354" t="s">
        <v>692</v>
      </c>
      <c r="I15" s="353" t="s">
        <v>45</v>
      </c>
      <c r="J15" s="354" t="s">
        <v>692</v>
      </c>
      <c r="K15" s="355" t="s">
        <v>45</v>
      </c>
      <c r="L15" s="354" t="s">
        <v>692</v>
      </c>
    </row>
    <row r="16" spans="1:13" ht="34.5" customHeight="1" thickBot="1" x14ac:dyDescent="0.3">
      <c r="A16" s="460">
        <v>1</v>
      </c>
      <c r="B16" s="461" t="s">
        <v>118</v>
      </c>
      <c r="C16" s="627">
        <f t="shared" ref="C16:D19" si="0">E16+G16+I16+K16</f>
        <v>7700.5181899999998</v>
      </c>
      <c r="D16" s="628">
        <f t="shared" si="0"/>
        <v>6070.4030000000002</v>
      </c>
      <c r="E16" s="629">
        <f>E17+E20+E26+E29+E33+E37+E42+SUM(E45:E55)+E40</f>
        <v>5899.01397</v>
      </c>
      <c r="F16" s="630">
        <f>F17+F20+F26+F29+F33+F37+F42+SUM(F45:F55)</f>
        <v>4482.143</v>
      </c>
      <c r="G16" s="629">
        <f>G20+G27+SUM(G45:G55)+G29</f>
        <v>1739.7642199999998</v>
      </c>
      <c r="H16" s="630">
        <f>H20+H27+SUM(H45:H55)</f>
        <v>1588.2600000000002</v>
      </c>
      <c r="I16" s="627"/>
      <c r="J16" s="628"/>
      <c r="K16" s="631">
        <f>K29+SUM(K46:K55)</f>
        <v>61.74</v>
      </c>
      <c r="L16" s="632"/>
    </row>
    <row r="17" spans="1:20" ht="15" customHeight="1" x14ac:dyDescent="0.25">
      <c r="A17" s="462">
        <f>A16+1</f>
        <v>2</v>
      </c>
      <c r="B17" s="463" t="s">
        <v>53</v>
      </c>
      <c r="C17" s="633">
        <f t="shared" si="0"/>
        <v>222.67699999999999</v>
      </c>
      <c r="D17" s="634">
        <f t="shared" si="0"/>
        <v>97.111000000000004</v>
      </c>
      <c r="E17" s="635">
        <f>E18+E19</f>
        <v>222.67699999999999</v>
      </c>
      <c r="F17" s="636">
        <f>F18+F19</f>
        <v>97.111000000000004</v>
      </c>
      <c r="G17" s="633"/>
      <c r="H17" s="637"/>
      <c r="I17" s="633"/>
      <c r="J17" s="637"/>
      <c r="K17" s="638"/>
      <c r="L17" s="637"/>
    </row>
    <row r="18" spans="1:20" ht="15" customHeight="1" x14ac:dyDescent="0.25">
      <c r="A18" s="462">
        <f t="shared" ref="A18:A39" si="1">A17+1</f>
        <v>3</v>
      </c>
      <c r="B18" s="464" t="s">
        <v>54</v>
      </c>
      <c r="C18" s="639">
        <f t="shared" si="0"/>
        <v>96.72</v>
      </c>
      <c r="D18" s="640">
        <f t="shared" si="0"/>
        <v>87.216999999999999</v>
      </c>
      <c r="E18" s="641">
        <v>96.72</v>
      </c>
      <c r="F18" s="642">
        <v>87.216999999999999</v>
      </c>
      <c r="G18" s="633"/>
      <c r="H18" s="637"/>
      <c r="I18" s="633"/>
      <c r="J18" s="637"/>
      <c r="K18" s="638"/>
      <c r="L18" s="637"/>
    </row>
    <row r="19" spans="1:20" ht="15" customHeight="1" x14ac:dyDescent="0.25">
      <c r="A19" s="462">
        <f t="shared" si="1"/>
        <v>4</v>
      </c>
      <c r="B19" s="465" t="s">
        <v>55</v>
      </c>
      <c r="C19" s="639">
        <f t="shared" si="0"/>
        <v>125.95699999999999</v>
      </c>
      <c r="D19" s="643">
        <f t="shared" si="0"/>
        <v>9.8940000000000001</v>
      </c>
      <c r="E19" s="641">
        <v>125.95699999999999</v>
      </c>
      <c r="F19" s="642">
        <v>9.8940000000000001</v>
      </c>
      <c r="G19" s="633"/>
      <c r="H19" s="637"/>
      <c r="I19" s="633"/>
      <c r="J19" s="637"/>
      <c r="K19" s="638"/>
      <c r="L19" s="637"/>
    </row>
    <row r="20" spans="1:20" ht="15" customHeight="1" x14ac:dyDescent="0.25">
      <c r="A20" s="462">
        <f t="shared" si="1"/>
        <v>5</v>
      </c>
      <c r="B20" s="466" t="s">
        <v>119</v>
      </c>
      <c r="C20" s="633">
        <f>SUM(C21:C25)</f>
        <v>5605.2232200000008</v>
      </c>
      <c r="D20" s="637">
        <f>SUM(D21:D23)</f>
        <v>4658.4489999999996</v>
      </c>
      <c r="E20" s="633">
        <f>SUM(E21:E25)</f>
        <v>5108.6590000000006</v>
      </c>
      <c r="F20" s="637">
        <f>SUM(F21:F23)</f>
        <v>4224.5889999999999</v>
      </c>
      <c r="G20" s="644">
        <f>G21+G22+G23</f>
        <v>496.56421999999998</v>
      </c>
      <c r="H20" s="645">
        <f>H21+H22+H23</f>
        <v>433.86</v>
      </c>
      <c r="I20" s="633"/>
      <c r="J20" s="637"/>
      <c r="K20" s="638"/>
      <c r="L20" s="637"/>
    </row>
    <row r="21" spans="1:20" ht="15" customHeight="1" x14ac:dyDescent="0.25">
      <c r="A21" s="462">
        <f t="shared" si="1"/>
        <v>6</v>
      </c>
      <c r="B21" s="465" t="s">
        <v>28</v>
      </c>
      <c r="C21" s="639">
        <f>E21+G21+I21+K21</f>
        <v>5021.6642200000006</v>
      </c>
      <c r="D21" s="643">
        <f>F21+H21+J21+L21</f>
        <v>4658.4489999999996</v>
      </c>
      <c r="E21" s="639">
        <v>4525.1000000000004</v>
      </c>
      <c r="F21" s="646">
        <v>4224.5889999999999</v>
      </c>
      <c r="G21" s="604">
        <v>496.56421999999998</v>
      </c>
      <c r="H21" s="647">
        <v>433.86</v>
      </c>
      <c r="I21" s="648"/>
      <c r="J21" s="646"/>
      <c r="K21" s="649"/>
      <c r="L21" s="646"/>
    </row>
    <row r="22" spans="1:20" ht="15" customHeight="1" x14ac:dyDescent="0.25">
      <c r="A22" s="462">
        <f t="shared" si="1"/>
        <v>7</v>
      </c>
      <c r="B22" s="465" t="s">
        <v>57</v>
      </c>
      <c r="C22" s="648">
        <f t="shared" ref="C22:C31" si="2">E22+G22+I22+K22</f>
        <v>77.3</v>
      </c>
      <c r="D22" s="646"/>
      <c r="E22" s="648">
        <v>77.3</v>
      </c>
      <c r="F22" s="646"/>
      <c r="G22" s="648"/>
      <c r="H22" s="646"/>
      <c r="I22" s="648"/>
      <c r="J22" s="646"/>
      <c r="K22" s="649"/>
      <c r="L22" s="646"/>
    </row>
    <row r="23" spans="1:20" ht="15" customHeight="1" x14ac:dyDescent="0.25">
      <c r="A23" s="462">
        <f t="shared" si="1"/>
        <v>8</v>
      </c>
      <c r="B23" s="465" t="s">
        <v>58</v>
      </c>
      <c r="C23" s="648">
        <f t="shared" si="2"/>
        <v>76.2</v>
      </c>
      <c r="D23" s="646"/>
      <c r="E23" s="648">
        <v>76.2</v>
      </c>
      <c r="F23" s="646"/>
      <c r="G23" s="648"/>
      <c r="H23" s="646"/>
      <c r="I23" s="648"/>
      <c r="J23" s="646"/>
      <c r="K23" s="649"/>
      <c r="L23" s="646"/>
    </row>
    <row r="24" spans="1:20" s="367" customFormat="1" ht="27" customHeight="1" x14ac:dyDescent="0.25">
      <c r="A24" s="462">
        <f t="shared" si="1"/>
        <v>9</v>
      </c>
      <c r="B24" s="467" t="s">
        <v>548</v>
      </c>
      <c r="C24" s="610">
        <f t="shared" si="2"/>
        <v>6</v>
      </c>
      <c r="D24" s="603"/>
      <c r="E24" s="604">
        <v>6</v>
      </c>
      <c r="F24" s="646"/>
      <c r="G24" s="648"/>
      <c r="H24" s="646"/>
      <c r="I24" s="648"/>
      <c r="J24" s="646"/>
      <c r="K24" s="649"/>
      <c r="L24" s="646"/>
    </row>
    <row r="25" spans="1:20" s="378" customFormat="1" ht="15" customHeight="1" x14ac:dyDescent="0.25">
      <c r="A25" s="462">
        <f t="shared" si="1"/>
        <v>10</v>
      </c>
      <c r="B25" s="468" t="s">
        <v>683</v>
      </c>
      <c r="C25" s="610">
        <f t="shared" si="2"/>
        <v>424.05900000000003</v>
      </c>
      <c r="D25" s="603"/>
      <c r="E25" s="604">
        <v>424.05900000000003</v>
      </c>
      <c r="F25" s="646"/>
      <c r="G25" s="648"/>
      <c r="H25" s="646"/>
      <c r="I25" s="648"/>
      <c r="J25" s="646"/>
      <c r="K25" s="649"/>
      <c r="L25" s="646"/>
    </row>
    <row r="26" spans="1:20" ht="15" customHeight="1" x14ac:dyDescent="0.25">
      <c r="A26" s="462">
        <f t="shared" si="1"/>
        <v>11</v>
      </c>
      <c r="B26" s="469" t="s">
        <v>123</v>
      </c>
      <c r="C26" s="644">
        <f t="shared" si="2"/>
        <v>100.559</v>
      </c>
      <c r="D26" s="645">
        <f>F26+H26+J26+L26</f>
        <v>97.424000000000007</v>
      </c>
      <c r="E26" s="650">
        <v>100.559</v>
      </c>
      <c r="F26" s="645">
        <v>97.424000000000007</v>
      </c>
      <c r="G26" s="648"/>
      <c r="H26" s="646"/>
      <c r="I26" s="648"/>
      <c r="J26" s="646"/>
      <c r="K26" s="649"/>
      <c r="L26" s="646"/>
    </row>
    <row r="27" spans="1:20" ht="15" customHeight="1" x14ac:dyDescent="0.25">
      <c r="A27" s="462">
        <f t="shared" si="1"/>
        <v>12</v>
      </c>
      <c r="B27" s="470" t="s">
        <v>124</v>
      </c>
      <c r="C27" s="644">
        <f t="shared" si="2"/>
        <v>5</v>
      </c>
      <c r="D27" s="645"/>
      <c r="E27" s="651"/>
      <c r="F27" s="652"/>
      <c r="G27" s="644">
        <f>G28</f>
        <v>5</v>
      </c>
      <c r="H27" s="646"/>
      <c r="I27" s="648"/>
      <c r="J27" s="646"/>
      <c r="K27" s="649"/>
      <c r="L27" s="646"/>
      <c r="T27" s="10" t="s">
        <v>514</v>
      </c>
    </row>
    <row r="28" spans="1:20" ht="15" customHeight="1" x14ac:dyDescent="0.25">
      <c r="A28" s="462">
        <f t="shared" si="1"/>
        <v>13</v>
      </c>
      <c r="B28" s="465" t="s">
        <v>66</v>
      </c>
      <c r="C28" s="639">
        <f t="shared" si="2"/>
        <v>5</v>
      </c>
      <c r="D28" s="645"/>
      <c r="E28" s="653"/>
      <c r="F28" s="645"/>
      <c r="G28" s="648">
        <v>5</v>
      </c>
      <c r="H28" s="646"/>
      <c r="I28" s="648"/>
      <c r="J28" s="646"/>
      <c r="K28" s="654"/>
      <c r="L28" s="646"/>
    </row>
    <row r="29" spans="1:20" ht="15" customHeight="1" x14ac:dyDescent="0.25">
      <c r="A29" s="462">
        <f t="shared" si="1"/>
        <v>14</v>
      </c>
      <c r="B29" s="470" t="s">
        <v>257</v>
      </c>
      <c r="C29" s="644">
        <f t="shared" si="2"/>
        <v>66.099999999999994</v>
      </c>
      <c r="D29" s="645"/>
      <c r="E29" s="644">
        <f>E30+E31+E32</f>
        <v>15</v>
      </c>
      <c r="F29" s="645"/>
      <c r="G29" s="644">
        <f>G30+G31+G32</f>
        <v>1.1000000000000001</v>
      </c>
      <c r="H29" s="645"/>
      <c r="I29" s="644"/>
      <c r="J29" s="645"/>
      <c r="K29" s="655">
        <f>K32</f>
        <v>50</v>
      </c>
      <c r="L29" s="652"/>
    </row>
    <row r="30" spans="1:20" ht="15" customHeight="1" x14ac:dyDescent="0.25">
      <c r="A30" s="462">
        <f t="shared" si="1"/>
        <v>15</v>
      </c>
      <c r="B30" s="465" t="s">
        <v>258</v>
      </c>
      <c r="C30" s="648">
        <f t="shared" si="2"/>
        <v>15</v>
      </c>
      <c r="D30" s="646"/>
      <c r="E30" s="648">
        <v>15</v>
      </c>
      <c r="F30" s="656"/>
      <c r="G30" s="657"/>
      <c r="H30" s="646"/>
      <c r="I30" s="648"/>
      <c r="J30" s="646"/>
      <c r="K30" s="658"/>
      <c r="L30" s="646"/>
    </row>
    <row r="31" spans="1:20" ht="15" customHeight="1" x14ac:dyDescent="0.25">
      <c r="A31" s="462">
        <f t="shared" si="1"/>
        <v>16</v>
      </c>
      <c r="B31" s="468" t="s">
        <v>340</v>
      </c>
      <c r="C31" s="648">
        <f t="shared" si="2"/>
        <v>1.1000000000000001</v>
      </c>
      <c r="D31" s="659"/>
      <c r="E31" s="602"/>
      <c r="F31" s="603"/>
      <c r="G31" s="657">
        <v>1.1000000000000001</v>
      </c>
      <c r="H31" s="646"/>
      <c r="I31" s="648"/>
      <c r="J31" s="646"/>
      <c r="K31" s="658"/>
      <c r="L31" s="646"/>
    </row>
    <row r="32" spans="1:20" ht="15" customHeight="1" x14ac:dyDescent="0.25">
      <c r="A32" s="462">
        <f t="shared" si="1"/>
        <v>17</v>
      </c>
      <c r="B32" s="465" t="s">
        <v>259</v>
      </c>
      <c r="C32" s="648">
        <f t="shared" ref="C32:C69" si="3">E32+G32+I32+K32</f>
        <v>50</v>
      </c>
      <c r="D32" s="646"/>
      <c r="E32" s="648"/>
      <c r="F32" s="646"/>
      <c r="G32" s="657"/>
      <c r="H32" s="646"/>
      <c r="I32" s="648"/>
      <c r="J32" s="646"/>
      <c r="K32" s="649">
        <v>50</v>
      </c>
      <c r="L32" s="646"/>
    </row>
    <row r="33" spans="1:14" ht="14.25" customHeight="1" x14ac:dyDescent="0.25">
      <c r="A33" s="462">
        <f t="shared" si="1"/>
        <v>18</v>
      </c>
      <c r="B33" s="472" t="s">
        <v>596</v>
      </c>
      <c r="C33" s="644">
        <f t="shared" si="3"/>
        <v>90</v>
      </c>
      <c r="D33" s="645"/>
      <c r="E33" s="644">
        <f>E34+E35+E36</f>
        <v>90</v>
      </c>
      <c r="F33" s="645"/>
      <c r="G33" s="648"/>
      <c r="H33" s="646"/>
      <c r="I33" s="648"/>
      <c r="J33" s="646"/>
      <c r="K33" s="649"/>
      <c r="L33" s="646"/>
    </row>
    <row r="34" spans="1:14" ht="15" customHeight="1" x14ac:dyDescent="0.25">
      <c r="A34" s="462">
        <f t="shared" si="1"/>
        <v>19</v>
      </c>
      <c r="B34" s="473" t="s">
        <v>78</v>
      </c>
      <c r="C34" s="648">
        <f t="shared" si="3"/>
        <v>50</v>
      </c>
      <c r="D34" s="646"/>
      <c r="E34" s="648">
        <v>50</v>
      </c>
      <c r="F34" s="646"/>
      <c r="G34" s="648"/>
      <c r="H34" s="646"/>
      <c r="I34" s="648"/>
      <c r="J34" s="646"/>
      <c r="K34" s="649"/>
      <c r="L34" s="646"/>
    </row>
    <row r="35" spans="1:14" ht="28.5" customHeight="1" x14ac:dyDescent="0.25">
      <c r="A35" s="462">
        <f t="shared" si="1"/>
        <v>20</v>
      </c>
      <c r="B35" s="474" t="s">
        <v>261</v>
      </c>
      <c r="C35" s="648">
        <f t="shared" si="3"/>
        <v>25</v>
      </c>
      <c r="D35" s="646"/>
      <c r="E35" s="648">
        <v>25</v>
      </c>
      <c r="F35" s="646"/>
      <c r="G35" s="648"/>
      <c r="H35" s="646"/>
      <c r="I35" s="648"/>
      <c r="J35" s="646"/>
      <c r="K35" s="649"/>
      <c r="L35" s="646"/>
    </row>
    <row r="36" spans="1:14" s="284" customFormat="1" ht="27" customHeight="1" x14ac:dyDescent="0.25">
      <c r="A36" s="462">
        <f t="shared" si="1"/>
        <v>21</v>
      </c>
      <c r="B36" s="217" t="s">
        <v>597</v>
      </c>
      <c r="C36" s="660">
        <f t="shared" si="3"/>
        <v>15</v>
      </c>
      <c r="D36" s="603"/>
      <c r="E36" s="604">
        <v>15</v>
      </c>
      <c r="F36" s="646"/>
      <c r="G36" s="648"/>
      <c r="H36" s="646"/>
      <c r="I36" s="648"/>
      <c r="J36" s="646"/>
      <c r="K36" s="649"/>
      <c r="L36" s="646"/>
    </row>
    <row r="37" spans="1:14" ht="15" customHeight="1" x14ac:dyDescent="0.25">
      <c r="A37" s="462">
        <f t="shared" si="1"/>
        <v>22</v>
      </c>
      <c r="B37" s="470" t="s">
        <v>133</v>
      </c>
      <c r="C37" s="644">
        <f t="shared" si="3"/>
        <v>3</v>
      </c>
      <c r="D37" s="646"/>
      <c r="E37" s="644">
        <f>E38+E39</f>
        <v>3</v>
      </c>
      <c r="F37" s="646"/>
      <c r="G37" s="648"/>
      <c r="H37" s="646"/>
      <c r="I37" s="648"/>
      <c r="J37" s="646"/>
      <c r="K37" s="649"/>
      <c r="L37" s="646"/>
    </row>
    <row r="38" spans="1:14" ht="30" customHeight="1" x14ac:dyDescent="0.25">
      <c r="A38" s="462">
        <f t="shared" si="1"/>
        <v>23</v>
      </c>
      <c r="B38" s="217" t="s">
        <v>590</v>
      </c>
      <c r="C38" s="648">
        <f t="shared" si="3"/>
        <v>1.5</v>
      </c>
      <c r="D38" s="646"/>
      <c r="E38" s="648">
        <v>1.5</v>
      </c>
      <c r="F38" s="646"/>
      <c r="G38" s="648"/>
      <c r="H38" s="646"/>
      <c r="I38" s="648"/>
      <c r="J38" s="646"/>
      <c r="K38" s="649"/>
      <c r="L38" s="646"/>
      <c r="N38" s="360"/>
    </row>
    <row r="39" spans="1:14" ht="15" customHeight="1" x14ac:dyDescent="0.25">
      <c r="A39" s="462">
        <f t="shared" si="1"/>
        <v>24</v>
      </c>
      <c r="B39" s="476" t="s">
        <v>82</v>
      </c>
      <c r="C39" s="661">
        <f t="shared" si="3"/>
        <v>1.5</v>
      </c>
      <c r="D39" s="662"/>
      <c r="E39" s="661">
        <v>1.5</v>
      </c>
      <c r="F39" s="646"/>
      <c r="G39" s="648"/>
      <c r="H39" s="646"/>
      <c r="I39" s="648"/>
      <c r="J39" s="646"/>
      <c r="K39" s="649"/>
      <c r="L39" s="646"/>
    </row>
    <row r="40" spans="1:14" s="424" customFormat="1" ht="15" customHeight="1" x14ac:dyDescent="0.25">
      <c r="A40" s="462">
        <f>A39+1</f>
        <v>25</v>
      </c>
      <c r="B40" s="477" t="s">
        <v>291</v>
      </c>
      <c r="C40" s="661">
        <f t="shared" si="3"/>
        <v>36.299999999999997</v>
      </c>
      <c r="D40" s="663"/>
      <c r="E40" s="663">
        <f>E41</f>
        <v>36.299999999999997</v>
      </c>
      <c r="F40" s="664"/>
      <c r="G40" s="648"/>
      <c r="H40" s="646"/>
      <c r="I40" s="648"/>
      <c r="J40" s="646"/>
      <c r="K40" s="649"/>
      <c r="L40" s="646"/>
    </row>
    <row r="41" spans="1:14" s="424" customFormat="1" ht="15" customHeight="1" x14ac:dyDescent="0.25">
      <c r="A41" s="462">
        <f t="shared" ref="A41:A105" si="4">A40+1</f>
        <v>26</v>
      </c>
      <c r="B41" s="468" t="s">
        <v>541</v>
      </c>
      <c r="C41" s="661">
        <f t="shared" si="3"/>
        <v>36.299999999999997</v>
      </c>
      <c r="D41" s="665"/>
      <c r="E41" s="666">
        <v>36.299999999999997</v>
      </c>
      <c r="F41" s="646"/>
      <c r="G41" s="648"/>
      <c r="H41" s="646"/>
      <c r="I41" s="648"/>
      <c r="J41" s="646"/>
      <c r="K41" s="649"/>
      <c r="L41" s="646"/>
    </row>
    <row r="42" spans="1:14" ht="15" customHeight="1" x14ac:dyDescent="0.25">
      <c r="A42" s="462">
        <f t="shared" si="4"/>
        <v>27</v>
      </c>
      <c r="B42" s="478" t="s">
        <v>326</v>
      </c>
      <c r="C42" s="615">
        <f t="shared" si="3"/>
        <v>69.070970000000003</v>
      </c>
      <c r="D42" s="616"/>
      <c r="E42" s="608">
        <f>E43+E44</f>
        <v>69.070970000000003</v>
      </c>
      <c r="F42" s="646"/>
      <c r="G42" s="648"/>
      <c r="H42" s="646"/>
      <c r="I42" s="648"/>
      <c r="J42" s="646"/>
      <c r="K42" s="649"/>
      <c r="L42" s="646"/>
    </row>
    <row r="43" spans="1:14" ht="15" customHeight="1" x14ac:dyDescent="0.25">
      <c r="A43" s="462">
        <f t="shared" si="4"/>
        <v>28</v>
      </c>
      <c r="B43" s="468" t="s">
        <v>289</v>
      </c>
      <c r="C43" s="602">
        <f t="shared" si="3"/>
        <v>65.3</v>
      </c>
      <c r="D43" s="616"/>
      <c r="E43" s="602">
        <v>65.3</v>
      </c>
      <c r="F43" s="646"/>
      <c r="G43" s="648"/>
      <c r="H43" s="646"/>
      <c r="I43" s="648"/>
      <c r="J43" s="646"/>
      <c r="K43" s="649"/>
      <c r="L43" s="646"/>
    </row>
    <row r="44" spans="1:14" s="583" customFormat="1" ht="28.5" customHeight="1" x14ac:dyDescent="0.25">
      <c r="A44" s="462">
        <v>29</v>
      </c>
      <c r="B44" s="103" t="s">
        <v>721</v>
      </c>
      <c r="C44" s="612">
        <f t="shared" si="3"/>
        <v>3.7709700000000002</v>
      </c>
      <c r="D44" s="613"/>
      <c r="E44" s="614">
        <v>3.7709700000000002</v>
      </c>
      <c r="F44" s="646"/>
      <c r="G44" s="648"/>
      <c r="H44" s="646"/>
      <c r="I44" s="648"/>
      <c r="J44" s="646"/>
      <c r="K44" s="649"/>
      <c r="L44" s="646"/>
    </row>
    <row r="45" spans="1:14" ht="15" customHeight="1" x14ac:dyDescent="0.25">
      <c r="A45" s="462">
        <v>30</v>
      </c>
      <c r="B45" s="470" t="s">
        <v>1</v>
      </c>
      <c r="C45" s="644">
        <f t="shared" si="3"/>
        <v>1368.5319999999999</v>
      </c>
      <c r="D45" s="645">
        <f t="shared" ref="D45:D59" si="5">F45+H45+J45+L45</f>
        <v>1217.4190000000001</v>
      </c>
      <c r="E45" s="644">
        <f>63.932+70</f>
        <v>133.93200000000002</v>
      </c>
      <c r="F45" s="645">
        <v>63.018999999999998</v>
      </c>
      <c r="G45" s="644">
        <v>1234.5999999999999</v>
      </c>
      <c r="H45" s="645">
        <v>1154.4000000000001</v>
      </c>
      <c r="I45" s="644"/>
      <c r="J45" s="645"/>
      <c r="K45" s="667"/>
      <c r="L45" s="645"/>
    </row>
    <row r="46" spans="1:14" ht="15" customHeight="1" x14ac:dyDescent="0.25">
      <c r="A46" s="462">
        <v>31</v>
      </c>
      <c r="B46" s="470" t="s">
        <v>8</v>
      </c>
      <c r="C46" s="644">
        <f t="shared" si="3"/>
        <v>24.103999999999999</v>
      </c>
      <c r="D46" s="645"/>
      <c r="E46" s="644">
        <v>23.404</v>
      </c>
      <c r="F46" s="645"/>
      <c r="G46" s="644">
        <v>0.5</v>
      </c>
      <c r="H46" s="645"/>
      <c r="I46" s="644"/>
      <c r="J46" s="645"/>
      <c r="K46" s="667">
        <v>0.2</v>
      </c>
      <c r="L46" s="645"/>
    </row>
    <row r="47" spans="1:14" ht="15" customHeight="1" x14ac:dyDescent="0.25">
      <c r="A47" s="462">
        <v>32</v>
      </c>
      <c r="B47" s="470" t="s">
        <v>9</v>
      </c>
      <c r="C47" s="644">
        <f t="shared" si="3"/>
        <v>16.762999999999998</v>
      </c>
      <c r="D47" s="645"/>
      <c r="E47" s="644">
        <v>12.763</v>
      </c>
      <c r="F47" s="645"/>
      <c r="G47" s="644">
        <v>0.5</v>
      </c>
      <c r="H47" s="645"/>
      <c r="I47" s="644"/>
      <c r="J47" s="645"/>
      <c r="K47" s="667">
        <v>3.5</v>
      </c>
      <c r="L47" s="645"/>
      <c r="M47" s="360"/>
    </row>
    <row r="48" spans="1:14" ht="15" customHeight="1" x14ac:dyDescent="0.25">
      <c r="A48" s="462">
        <f t="shared" si="4"/>
        <v>33</v>
      </c>
      <c r="B48" s="470" t="s">
        <v>10</v>
      </c>
      <c r="C48" s="644">
        <f t="shared" si="3"/>
        <v>15.785</v>
      </c>
      <c r="D48" s="645"/>
      <c r="E48" s="644">
        <v>14.285</v>
      </c>
      <c r="F48" s="645"/>
      <c r="G48" s="644">
        <v>0.5</v>
      </c>
      <c r="H48" s="645"/>
      <c r="I48" s="644"/>
      <c r="J48" s="645"/>
      <c r="K48" s="667">
        <v>1</v>
      </c>
      <c r="L48" s="645"/>
      <c r="M48" s="360"/>
    </row>
    <row r="49" spans="1:12" ht="15" customHeight="1" x14ac:dyDescent="0.25">
      <c r="A49" s="462">
        <f t="shared" si="4"/>
        <v>34</v>
      </c>
      <c r="B49" s="470" t="s">
        <v>11</v>
      </c>
      <c r="C49" s="644">
        <f t="shared" si="3"/>
        <v>8.2490000000000006</v>
      </c>
      <c r="D49" s="645"/>
      <c r="E49" s="644">
        <v>8.2490000000000006</v>
      </c>
      <c r="F49" s="645"/>
      <c r="G49" s="644"/>
      <c r="H49" s="645"/>
      <c r="I49" s="644"/>
      <c r="J49" s="645"/>
      <c r="K49" s="667"/>
      <c r="L49" s="645"/>
    </row>
    <row r="50" spans="1:12" ht="15" customHeight="1" x14ac:dyDescent="0.25">
      <c r="A50" s="462">
        <f t="shared" si="4"/>
        <v>35</v>
      </c>
      <c r="B50" s="470" t="s">
        <v>12</v>
      </c>
      <c r="C50" s="644">
        <f t="shared" si="3"/>
        <v>15.815000000000001</v>
      </c>
      <c r="D50" s="645"/>
      <c r="E50" s="644">
        <v>12.695</v>
      </c>
      <c r="F50" s="645"/>
      <c r="G50" s="644"/>
      <c r="H50" s="645"/>
      <c r="I50" s="644"/>
      <c r="J50" s="645"/>
      <c r="K50" s="667">
        <v>3.12</v>
      </c>
      <c r="L50" s="645"/>
    </row>
    <row r="51" spans="1:12" ht="15" customHeight="1" x14ac:dyDescent="0.25">
      <c r="A51" s="462">
        <f t="shared" si="4"/>
        <v>36</v>
      </c>
      <c r="B51" s="470" t="s">
        <v>13</v>
      </c>
      <c r="C51" s="644">
        <f t="shared" si="3"/>
        <v>12.451000000000001</v>
      </c>
      <c r="D51" s="645"/>
      <c r="E51" s="644">
        <v>11.851000000000001</v>
      </c>
      <c r="F51" s="645"/>
      <c r="G51" s="644"/>
      <c r="H51" s="645"/>
      <c r="I51" s="644"/>
      <c r="J51" s="645"/>
      <c r="K51" s="667">
        <v>0.6</v>
      </c>
      <c r="L51" s="645"/>
    </row>
    <row r="52" spans="1:12" ht="15" customHeight="1" x14ac:dyDescent="0.25">
      <c r="A52" s="462">
        <f t="shared" si="4"/>
        <v>37</v>
      </c>
      <c r="B52" s="470" t="s">
        <v>14</v>
      </c>
      <c r="C52" s="644">
        <f t="shared" si="3"/>
        <v>15.092000000000001</v>
      </c>
      <c r="D52" s="645"/>
      <c r="E52" s="644">
        <v>14.092000000000001</v>
      </c>
      <c r="F52" s="645"/>
      <c r="G52" s="644">
        <v>0.5</v>
      </c>
      <c r="H52" s="645"/>
      <c r="I52" s="644"/>
      <c r="J52" s="645"/>
      <c r="K52" s="667">
        <v>0.5</v>
      </c>
      <c r="L52" s="645"/>
    </row>
    <row r="53" spans="1:12" ht="15" customHeight="1" x14ac:dyDescent="0.25">
      <c r="A53" s="462">
        <f t="shared" si="4"/>
        <v>38</v>
      </c>
      <c r="B53" s="470" t="s">
        <v>15</v>
      </c>
      <c r="C53" s="644">
        <f t="shared" si="3"/>
        <v>9.6310000000000002</v>
      </c>
      <c r="D53" s="645"/>
      <c r="E53" s="644">
        <v>9.0790000000000006</v>
      </c>
      <c r="F53" s="645"/>
      <c r="G53" s="644"/>
      <c r="H53" s="645"/>
      <c r="I53" s="644"/>
      <c r="J53" s="645"/>
      <c r="K53" s="667">
        <v>0.55200000000000005</v>
      </c>
      <c r="L53" s="645"/>
    </row>
    <row r="54" spans="1:12" ht="15" customHeight="1" x14ac:dyDescent="0.25">
      <c r="A54" s="462">
        <f t="shared" si="4"/>
        <v>39</v>
      </c>
      <c r="B54" s="470" t="s">
        <v>30</v>
      </c>
      <c r="C54" s="644">
        <f t="shared" si="3"/>
        <v>4.7290000000000001</v>
      </c>
      <c r="D54" s="645"/>
      <c r="E54" s="644">
        <v>3.9289999999999998</v>
      </c>
      <c r="F54" s="645"/>
      <c r="G54" s="644">
        <v>0.5</v>
      </c>
      <c r="H54" s="645"/>
      <c r="I54" s="644"/>
      <c r="J54" s="645"/>
      <c r="K54" s="667">
        <v>0.3</v>
      </c>
      <c r="L54" s="645"/>
    </row>
    <row r="55" spans="1:12" ht="15" customHeight="1" thickBot="1" x14ac:dyDescent="0.3">
      <c r="A55" s="462">
        <f t="shared" si="4"/>
        <v>40</v>
      </c>
      <c r="B55" s="479" t="s">
        <v>17</v>
      </c>
      <c r="C55" s="650">
        <f t="shared" si="3"/>
        <v>11.436999999999999</v>
      </c>
      <c r="D55" s="668"/>
      <c r="E55" s="650">
        <v>9.4689999999999994</v>
      </c>
      <c r="F55" s="668"/>
      <c r="G55" s="650"/>
      <c r="H55" s="668"/>
      <c r="I55" s="669"/>
      <c r="J55" s="670"/>
      <c r="K55" s="671">
        <v>1.968</v>
      </c>
      <c r="L55" s="670"/>
    </row>
    <row r="56" spans="1:12" ht="34.5" customHeight="1" thickBot="1" x14ac:dyDescent="0.3">
      <c r="A56" s="462">
        <f t="shared" si="4"/>
        <v>41</v>
      </c>
      <c r="B56" s="480" t="s">
        <v>138</v>
      </c>
      <c r="C56" s="672">
        <f t="shared" si="3"/>
        <v>20647.541999999998</v>
      </c>
      <c r="D56" s="673">
        <f t="shared" si="5"/>
        <v>17368.233</v>
      </c>
      <c r="E56" s="618">
        <f t="shared" ref="E56:J56" si="6">E57+SUM(E70:E106)</f>
        <v>10126.834000000001</v>
      </c>
      <c r="F56" s="674">
        <f t="shared" si="6"/>
        <v>7888.0239999999994</v>
      </c>
      <c r="G56" s="675">
        <f t="shared" si="6"/>
        <v>300.22000000000003</v>
      </c>
      <c r="H56" s="676">
        <f t="shared" si="6"/>
        <v>150.43600000000001</v>
      </c>
      <c r="I56" s="677">
        <f t="shared" si="6"/>
        <v>9619.4999999999982</v>
      </c>
      <c r="J56" s="678">
        <f t="shared" si="6"/>
        <v>9312.3970000000008</v>
      </c>
      <c r="K56" s="679">
        <f>SUM(K70:K106)</f>
        <v>600.98800000000006</v>
      </c>
      <c r="L56" s="673">
        <f>SUM(L70:L106)</f>
        <v>17.376000000000001</v>
      </c>
    </row>
    <row r="57" spans="1:12" ht="15" customHeight="1" x14ac:dyDescent="0.25">
      <c r="A57" s="462">
        <f t="shared" si="4"/>
        <v>42</v>
      </c>
      <c r="B57" s="483" t="s">
        <v>298</v>
      </c>
      <c r="C57" s="633">
        <f t="shared" si="3"/>
        <v>295.44</v>
      </c>
      <c r="D57" s="637">
        <f t="shared" si="5"/>
        <v>38.918999999999997</v>
      </c>
      <c r="E57" s="633">
        <f>SUM(E58:E69)</f>
        <v>155.44</v>
      </c>
      <c r="F57" s="637"/>
      <c r="G57" s="680">
        <f>SUM(G58:G68)</f>
        <v>131</v>
      </c>
      <c r="H57" s="681">
        <f>SUM(H58:H68)</f>
        <v>30.047999999999998</v>
      </c>
      <c r="I57" s="682">
        <f>SUM(I58:I62)</f>
        <v>9</v>
      </c>
      <c r="J57" s="683">
        <f>SUM(J58:J62)</f>
        <v>8.8710000000000004</v>
      </c>
      <c r="K57" s="658"/>
      <c r="L57" s="684"/>
    </row>
    <row r="58" spans="1:12" ht="15" customHeight="1" x14ac:dyDescent="0.25">
      <c r="A58" s="462">
        <f t="shared" si="4"/>
        <v>43</v>
      </c>
      <c r="B58" s="484" t="s">
        <v>275</v>
      </c>
      <c r="C58" s="648">
        <f t="shared" si="3"/>
        <v>9</v>
      </c>
      <c r="D58" s="646">
        <f t="shared" si="5"/>
        <v>8.8710000000000004</v>
      </c>
      <c r="E58" s="648"/>
      <c r="F58" s="646"/>
      <c r="G58" s="648"/>
      <c r="H58" s="646"/>
      <c r="I58" s="648">
        <v>9</v>
      </c>
      <c r="J58" s="646">
        <v>8.8710000000000004</v>
      </c>
      <c r="K58" s="649"/>
      <c r="L58" s="646"/>
    </row>
    <row r="59" spans="1:12" ht="15" customHeight="1" x14ac:dyDescent="0.25">
      <c r="A59" s="462">
        <f t="shared" si="4"/>
        <v>44</v>
      </c>
      <c r="B59" s="485" t="s">
        <v>87</v>
      </c>
      <c r="C59" s="648">
        <f t="shared" si="3"/>
        <v>131</v>
      </c>
      <c r="D59" s="646">
        <f t="shared" si="5"/>
        <v>30.047999999999998</v>
      </c>
      <c r="E59" s="648"/>
      <c r="F59" s="646"/>
      <c r="G59" s="648">
        <v>131</v>
      </c>
      <c r="H59" s="646">
        <v>30.047999999999998</v>
      </c>
      <c r="I59" s="648"/>
      <c r="J59" s="646"/>
      <c r="K59" s="649"/>
      <c r="L59" s="646"/>
    </row>
    <row r="60" spans="1:12" ht="15" customHeight="1" x14ac:dyDescent="0.25">
      <c r="A60" s="462">
        <f t="shared" si="4"/>
        <v>45</v>
      </c>
      <c r="B60" s="485" t="s">
        <v>88</v>
      </c>
      <c r="C60" s="648">
        <f t="shared" si="3"/>
        <v>5.64</v>
      </c>
      <c r="D60" s="646"/>
      <c r="E60" s="648">
        <v>5.64</v>
      </c>
      <c r="F60" s="646"/>
      <c r="G60" s="648"/>
      <c r="H60" s="646"/>
      <c r="I60" s="648"/>
      <c r="J60" s="646"/>
      <c r="K60" s="649"/>
      <c r="L60" s="646"/>
    </row>
    <row r="61" spans="1:12" ht="15" customHeight="1" x14ac:dyDescent="0.25">
      <c r="A61" s="462">
        <f t="shared" si="4"/>
        <v>46</v>
      </c>
      <c r="B61" s="485" t="s">
        <v>91</v>
      </c>
      <c r="C61" s="648">
        <f t="shared" si="3"/>
        <v>3.3</v>
      </c>
      <c r="D61" s="646"/>
      <c r="E61" s="648">
        <v>3.3</v>
      </c>
      <c r="F61" s="646"/>
      <c r="G61" s="648"/>
      <c r="H61" s="646"/>
      <c r="I61" s="648"/>
      <c r="J61" s="646"/>
      <c r="K61" s="649"/>
      <c r="L61" s="646"/>
    </row>
    <row r="62" spans="1:12" ht="15" customHeight="1" x14ac:dyDescent="0.25">
      <c r="A62" s="462">
        <f t="shared" si="4"/>
        <v>47</v>
      </c>
      <c r="B62" s="485" t="s">
        <v>310</v>
      </c>
      <c r="C62" s="648">
        <f t="shared" si="3"/>
        <v>5</v>
      </c>
      <c r="D62" s="646"/>
      <c r="E62" s="648">
        <v>5</v>
      </c>
      <c r="F62" s="646"/>
      <c r="G62" s="648"/>
      <c r="H62" s="646"/>
      <c r="I62" s="648"/>
      <c r="J62" s="646"/>
      <c r="K62" s="649"/>
      <c r="L62" s="646"/>
    </row>
    <row r="63" spans="1:12" ht="15" customHeight="1" x14ac:dyDescent="0.25">
      <c r="A63" s="462">
        <f t="shared" si="4"/>
        <v>48</v>
      </c>
      <c r="B63" s="484" t="s">
        <v>90</v>
      </c>
      <c r="C63" s="648">
        <f t="shared" si="3"/>
        <v>23</v>
      </c>
      <c r="D63" s="646"/>
      <c r="E63" s="648">
        <v>23</v>
      </c>
      <c r="F63" s="646"/>
      <c r="G63" s="648"/>
      <c r="H63" s="646"/>
      <c r="I63" s="648"/>
      <c r="J63" s="646"/>
      <c r="K63" s="649"/>
      <c r="L63" s="646"/>
    </row>
    <row r="64" spans="1:12" ht="27.75" customHeight="1" x14ac:dyDescent="0.25">
      <c r="A64" s="462">
        <f t="shared" si="4"/>
        <v>49</v>
      </c>
      <c r="B64" s="486" t="s">
        <v>311</v>
      </c>
      <c r="C64" s="660">
        <f t="shared" si="3"/>
        <v>25</v>
      </c>
      <c r="D64" s="646"/>
      <c r="E64" s="602">
        <v>25</v>
      </c>
      <c r="F64" s="646"/>
      <c r="G64" s="648"/>
      <c r="H64" s="646"/>
      <c r="I64" s="648"/>
      <c r="J64" s="646"/>
      <c r="K64" s="649"/>
      <c r="L64" s="646"/>
    </row>
    <row r="65" spans="1:12" ht="15" customHeight="1" x14ac:dyDescent="0.25">
      <c r="A65" s="462">
        <f t="shared" si="4"/>
        <v>50</v>
      </c>
      <c r="B65" s="486" t="s">
        <v>247</v>
      </c>
      <c r="C65" s="660">
        <f t="shared" si="3"/>
        <v>30</v>
      </c>
      <c r="D65" s="646"/>
      <c r="E65" s="602">
        <v>30</v>
      </c>
      <c r="F65" s="646"/>
      <c r="G65" s="648"/>
      <c r="H65" s="646"/>
      <c r="I65" s="648"/>
      <c r="J65" s="646"/>
      <c r="K65" s="649"/>
      <c r="L65" s="646"/>
    </row>
    <row r="66" spans="1:12" ht="15" customHeight="1" x14ac:dyDescent="0.25">
      <c r="A66" s="462">
        <f t="shared" si="4"/>
        <v>51</v>
      </c>
      <c r="B66" s="486" t="s">
        <v>312</v>
      </c>
      <c r="C66" s="660">
        <f t="shared" si="3"/>
        <v>30</v>
      </c>
      <c r="D66" s="646"/>
      <c r="E66" s="602">
        <v>30</v>
      </c>
      <c r="F66" s="646"/>
      <c r="G66" s="648"/>
      <c r="H66" s="646"/>
      <c r="I66" s="648"/>
      <c r="J66" s="646"/>
      <c r="K66" s="649"/>
      <c r="L66" s="646"/>
    </row>
    <row r="67" spans="1:12" ht="27" customHeight="1" x14ac:dyDescent="0.25">
      <c r="A67" s="462">
        <f t="shared" si="4"/>
        <v>52</v>
      </c>
      <c r="B67" s="487" t="s">
        <v>313</v>
      </c>
      <c r="C67" s="685">
        <f t="shared" si="3"/>
        <v>20</v>
      </c>
      <c r="D67" s="646"/>
      <c r="E67" s="686">
        <v>20</v>
      </c>
      <c r="F67" s="687"/>
      <c r="G67" s="648"/>
      <c r="H67" s="646"/>
      <c r="I67" s="648"/>
      <c r="J67" s="646"/>
      <c r="K67" s="649"/>
      <c r="L67" s="646"/>
    </row>
    <row r="68" spans="1:12" s="283" customFormat="1" ht="15" customHeight="1" x14ac:dyDescent="0.25">
      <c r="A68" s="462">
        <f t="shared" si="4"/>
        <v>53</v>
      </c>
      <c r="B68" s="468" t="s">
        <v>338</v>
      </c>
      <c r="C68" s="660">
        <f t="shared" si="3"/>
        <v>6.5</v>
      </c>
      <c r="D68" s="646"/>
      <c r="E68" s="604">
        <v>6.5</v>
      </c>
      <c r="F68" s="688"/>
      <c r="G68" s="648"/>
      <c r="H68" s="646"/>
      <c r="I68" s="648"/>
      <c r="J68" s="646"/>
      <c r="K68" s="649"/>
      <c r="L68" s="646"/>
    </row>
    <row r="69" spans="1:12" s="284" customFormat="1" ht="15" customHeight="1" x14ac:dyDescent="0.25">
      <c r="A69" s="462">
        <f t="shared" si="4"/>
        <v>54</v>
      </c>
      <c r="B69" s="467" t="s">
        <v>341</v>
      </c>
      <c r="C69" s="689">
        <f t="shared" si="3"/>
        <v>7</v>
      </c>
      <c r="D69" s="690"/>
      <c r="E69" s="691">
        <v>7</v>
      </c>
      <c r="F69" s="692"/>
      <c r="G69" s="639"/>
      <c r="H69" s="643"/>
      <c r="I69" s="648"/>
      <c r="J69" s="646"/>
      <c r="K69" s="649"/>
      <c r="L69" s="646"/>
    </row>
    <row r="70" spans="1:12" ht="15" customHeight="1" x14ac:dyDescent="0.25">
      <c r="A70" s="462">
        <f t="shared" si="4"/>
        <v>55</v>
      </c>
      <c r="B70" s="483" t="s">
        <v>303</v>
      </c>
      <c r="C70" s="633">
        <f t="shared" ref="C70:C82" si="7">+E70+G70+I70+K70</f>
        <v>659.41700000000003</v>
      </c>
      <c r="D70" s="637">
        <f t="shared" ref="D70:D82" si="8">+F70+H70+J70+L70</f>
        <v>577.00299999999993</v>
      </c>
      <c r="E70" s="633">
        <v>416.36099999999999</v>
      </c>
      <c r="F70" s="637">
        <v>370.61500000000001</v>
      </c>
      <c r="G70" s="693">
        <v>0.70399999999999996</v>
      </c>
      <c r="H70" s="694">
        <v>0.10199999999999999</v>
      </c>
      <c r="I70" s="693">
        <v>213.352</v>
      </c>
      <c r="J70" s="694">
        <v>206.286</v>
      </c>
      <c r="K70" s="667">
        <v>29</v>
      </c>
      <c r="L70" s="645"/>
    </row>
    <row r="71" spans="1:12" ht="15" customHeight="1" x14ac:dyDescent="0.25">
      <c r="A71" s="462">
        <f t="shared" si="4"/>
        <v>56</v>
      </c>
      <c r="B71" s="489" t="s">
        <v>304</v>
      </c>
      <c r="C71" s="644">
        <f t="shared" si="7"/>
        <v>1047.5409999999999</v>
      </c>
      <c r="D71" s="645">
        <f t="shared" si="8"/>
        <v>897.88400000000001</v>
      </c>
      <c r="E71" s="644">
        <v>592.31799999999998</v>
      </c>
      <c r="F71" s="645">
        <v>510.66800000000001</v>
      </c>
      <c r="G71" s="608">
        <v>1</v>
      </c>
      <c r="H71" s="603">
        <v>0.39400000000000002</v>
      </c>
      <c r="I71" s="608">
        <v>399.19499999999999</v>
      </c>
      <c r="J71" s="616">
        <v>386.822</v>
      </c>
      <c r="K71" s="667">
        <v>55.027999999999999</v>
      </c>
      <c r="L71" s="645"/>
    </row>
    <row r="72" spans="1:12" ht="15" customHeight="1" x14ac:dyDescent="0.25">
      <c r="A72" s="462">
        <f t="shared" si="4"/>
        <v>57</v>
      </c>
      <c r="B72" s="489" t="s">
        <v>305</v>
      </c>
      <c r="C72" s="644">
        <f t="shared" si="7"/>
        <v>498.07399999999996</v>
      </c>
      <c r="D72" s="645">
        <f t="shared" si="8"/>
        <v>404.31399999999996</v>
      </c>
      <c r="E72" s="644">
        <v>307.49200000000002</v>
      </c>
      <c r="F72" s="645">
        <v>237.381</v>
      </c>
      <c r="G72" s="608">
        <v>7.2460000000000004</v>
      </c>
      <c r="H72" s="616">
        <v>4.1260000000000003</v>
      </c>
      <c r="I72" s="608">
        <v>167.816</v>
      </c>
      <c r="J72" s="616">
        <v>162.80699999999999</v>
      </c>
      <c r="K72" s="667">
        <v>15.52</v>
      </c>
      <c r="L72" s="645"/>
    </row>
    <row r="73" spans="1:12" ht="15" customHeight="1" x14ac:dyDescent="0.25">
      <c r="A73" s="462">
        <f t="shared" si="4"/>
        <v>58</v>
      </c>
      <c r="B73" s="489" t="s">
        <v>306</v>
      </c>
      <c r="C73" s="644">
        <f t="shared" si="7"/>
        <v>848.67100000000005</v>
      </c>
      <c r="D73" s="645">
        <f t="shared" si="8"/>
        <v>722.05899999999997</v>
      </c>
      <c r="E73" s="644">
        <v>455.21</v>
      </c>
      <c r="F73" s="645">
        <v>389.65199999999999</v>
      </c>
      <c r="G73" s="602">
        <v>0.17599999999999999</v>
      </c>
      <c r="H73" s="603">
        <v>2.5999999999999999E-2</v>
      </c>
      <c r="I73" s="608">
        <v>345.28500000000003</v>
      </c>
      <c r="J73" s="616">
        <v>332.38099999999997</v>
      </c>
      <c r="K73" s="667">
        <v>48</v>
      </c>
      <c r="L73" s="645"/>
    </row>
    <row r="74" spans="1:12" ht="15" customHeight="1" x14ac:dyDescent="0.25">
      <c r="A74" s="462">
        <f t="shared" si="4"/>
        <v>59</v>
      </c>
      <c r="B74" s="489" t="s">
        <v>308</v>
      </c>
      <c r="C74" s="644">
        <f t="shared" si="7"/>
        <v>433.86700000000002</v>
      </c>
      <c r="D74" s="645">
        <f t="shared" si="8"/>
        <v>365.44099999999997</v>
      </c>
      <c r="E74" s="644">
        <v>217.37100000000001</v>
      </c>
      <c r="F74" s="645">
        <v>167.39599999999999</v>
      </c>
      <c r="G74" s="644"/>
      <c r="H74" s="645"/>
      <c r="I74" s="644">
        <v>203.29599999999999</v>
      </c>
      <c r="J74" s="645">
        <v>198.04499999999999</v>
      </c>
      <c r="K74" s="667">
        <v>13.2</v>
      </c>
      <c r="L74" s="645"/>
    </row>
    <row r="75" spans="1:12" ht="15" customHeight="1" x14ac:dyDescent="0.25">
      <c r="A75" s="462">
        <f t="shared" si="4"/>
        <v>60</v>
      </c>
      <c r="B75" s="489" t="s">
        <v>309</v>
      </c>
      <c r="C75" s="644">
        <f t="shared" si="7"/>
        <v>1148.9089999999999</v>
      </c>
      <c r="D75" s="645">
        <f t="shared" si="8"/>
        <v>975.38300000000004</v>
      </c>
      <c r="E75" s="644">
        <v>661.68700000000001</v>
      </c>
      <c r="F75" s="645">
        <v>564.96600000000001</v>
      </c>
      <c r="G75" s="639"/>
      <c r="H75" s="643"/>
      <c r="I75" s="644">
        <v>423.62200000000001</v>
      </c>
      <c r="J75" s="645">
        <v>410.41699999999997</v>
      </c>
      <c r="K75" s="667">
        <v>63.6</v>
      </c>
      <c r="L75" s="645"/>
    </row>
    <row r="76" spans="1:12" ht="15" customHeight="1" x14ac:dyDescent="0.25">
      <c r="A76" s="462">
        <f t="shared" si="4"/>
        <v>61</v>
      </c>
      <c r="B76" s="489" t="s">
        <v>19</v>
      </c>
      <c r="C76" s="644">
        <f t="shared" si="7"/>
        <v>1201.9549999999999</v>
      </c>
      <c r="D76" s="645">
        <f t="shared" si="8"/>
        <v>1086.002</v>
      </c>
      <c r="E76" s="644">
        <v>321.59899999999999</v>
      </c>
      <c r="F76" s="645">
        <v>251.923</v>
      </c>
      <c r="G76" s="644"/>
      <c r="H76" s="645"/>
      <c r="I76" s="608">
        <v>865.05600000000004</v>
      </c>
      <c r="J76" s="616">
        <v>834.07899999999995</v>
      </c>
      <c r="K76" s="667">
        <v>15.3</v>
      </c>
      <c r="L76" s="645"/>
    </row>
    <row r="77" spans="1:12" ht="15" customHeight="1" x14ac:dyDescent="0.25">
      <c r="A77" s="462">
        <f t="shared" si="4"/>
        <v>62</v>
      </c>
      <c r="B77" s="489" t="s">
        <v>276</v>
      </c>
      <c r="C77" s="644">
        <f t="shared" si="7"/>
        <v>161.488</v>
      </c>
      <c r="D77" s="645">
        <f t="shared" si="8"/>
        <v>148.828</v>
      </c>
      <c r="E77" s="644">
        <v>67.626999999999995</v>
      </c>
      <c r="F77" s="645">
        <v>62.917000000000002</v>
      </c>
      <c r="G77" s="639"/>
      <c r="H77" s="643"/>
      <c r="I77" s="644">
        <v>88.460999999999999</v>
      </c>
      <c r="J77" s="645">
        <v>85.911000000000001</v>
      </c>
      <c r="K77" s="667">
        <v>5.4</v>
      </c>
      <c r="L77" s="645"/>
    </row>
    <row r="78" spans="1:12" ht="15" customHeight="1" x14ac:dyDescent="0.25">
      <c r="A78" s="462">
        <f t="shared" si="4"/>
        <v>63</v>
      </c>
      <c r="B78" s="489" t="s">
        <v>314</v>
      </c>
      <c r="C78" s="644">
        <f t="shared" si="7"/>
        <v>2286.739</v>
      </c>
      <c r="D78" s="645">
        <f t="shared" si="8"/>
        <v>1988.8720000000001</v>
      </c>
      <c r="E78" s="695">
        <v>822.91499999999996</v>
      </c>
      <c r="F78" s="696">
        <v>644.68100000000004</v>
      </c>
      <c r="G78" s="644"/>
      <c r="H78" s="645"/>
      <c r="I78" s="608">
        <v>1389.8240000000001</v>
      </c>
      <c r="J78" s="616">
        <v>1344.191</v>
      </c>
      <c r="K78" s="667">
        <v>74</v>
      </c>
      <c r="L78" s="645"/>
    </row>
    <row r="79" spans="1:12" s="238" customFormat="1" ht="15" customHeight="1" x14ac:dyDescent="0.25">
      <c r="A79" s="462">
        <f t="shared" si="4"/>
        <v>64</v>
      </c>
      <c r="B79" s="490" t="s">
        <v>330</v>
      </c>
      <c r="C79" s="644">
        <f t="shared" si="7"/>
        <v>276.35300000000001</v>
      </c>
      <c r="D79" s="645">
        <f t="shared" si="8"/>
        <v>267.7</v>
      </c>
      <c r="E79" s="644">
        <v>14.182</v>
      </c>
      <c r="F79" s="645">
        <v>13.978999999999999</v>
      </c>
      <c r="G79" s="644"/>
      <c r="H79" s="645"/>
      <c r="I79" s="644">
        <v>262.17099999999999</v>
      </c>
      <c r="J79" s="645">
        <v>253.721</v>
      </c>
      <c r="K79" s="667"/>
      <c r="L79" s="645"/>
    </row>
    <row r="80" spans="1:12" s="238" customFormat="1" ht="27" customHeight="1" x14ac:dyDescent="0.25">
      <c r="A80" s="462">
        <f t="shared" si="4"/>
        <v>65</v>
      </c>
      <c r="B80" s="490" t="s">
        <v>329</v>
      </c>
      <c r="C80" s="644">
        <f t="shared" si="7"/>
        <v>15.612</v>
      </c>
      <c r="D80" s="645">
        <f t="shared" si="8"/>
        <v>14.1</v>
      </c>
      <c r="E80" s="644"/>
      <c r="F80" s="645"/>
      <c r="G80" s="644">
        <v>0.8</v>
      </c>
      <c r="H80" s="645"/>
      <c r="I80" s="644">
        <v>14.811999999999999</v>
      </c>
      <c r="J80" s="645">
        <v>14.1</v>
      </c>
      <c r="K80" s="667"/>
      <c r="L80" s="645"/>
    </row>
    <row r="81" spans="1:12" ht="15" customHeight="1" x14ac:dyDescent="0.25">
      <c r="A81" s="462">
        <f t="shared" si="4"/>
        <v>66</v>
      </c>
      <c r="B81" s="489" t="s">
        <v>105</v>
      </c>
      <c r="C81" s="644">
        <f t="shared" si="7"/>
        <v>2041.8110000000001</v>
      </c>
      <c r="D81" s="645">
        <f t="shared" si="8"/>
        <v>1803.999</v>
      </c>
      <c r="E81" s="644">
        <v>605.13599999999997</v>
      </c>
      <c r="F81" s="645">
        <v>449.06700000000001</v>
      </c>
      <c r="G81" s="608">
        <v>1.86</v>
      </c>
      <c r="H81" s="616">
        <v>1.833</v>
      </c>
      <c r="I81" s="608">
        <v>1405.8150000000001</v>
      </c>
      <c r="J81" s="616">
        <v>1353.0989999999999</v>
      </c>
      <c r="K81" s="667">
        <v>29</v>
      </c>
      <c r="L81" s="645"/>
    </row>
    <row r="82" spans="1:12" ht="15" customHeight="1" x14ac:dyDescent="0.25">
      <c r="A82" s="462">
        <f t="shared" si="4"/>
        <v>67</v>
      </c>
      <c r="B82" s="489" t="s">
        <v>21</v>
      </c>
      <c r="C82" s="644">
        <f t="shared" si="7"/>
        <v>1199.1220000000001</v>
      </c>
      <c r="D82" s="645">
        <f t="shared" si="8"/>
        <v>1018.98</v>
      </c>
      <c r="E82" s="644">
        <v>481.31099999999998</v>
      </c>
      <c r="F82" s="645">
        <v>342.05099999999999</v>
      </c>
      <c r="G82" s="608">
        <v>0.62</v>
      </c>
      <c r="H82" s="616">
        <v>0.61099999999999999</v>
      </c>
      <c r="I82" s="608">
        <v>697.19100000000003</v>
      </c>
      <c r="J82" s="616">
        <v>676.31799999999998</v>
      </c>
      <c r="K82" s="667">
        <v>20</v>
      </c>
      <c r="L82" s="645"/>
    </row>
    <row r="83" spans="1:12" ht="15" customHeight="1" x14ac:dyDescent="0.25">
      <c r="A83" s="462">
        <f t="shared" si="4"/>
        <v>68</v>
      </c>
      <c r="B83" s="489" t="s">
        <v>151</v>
      </c>
      <c r="C83" s="644">
        <f>E83+G83+I83+K83</f>
        <v>75.569000000000003</v>
      </c>
      <c r="D83" s="645">
        <f>F83+H83+J83+L83</f>
        <v>68.942000000000007</v>
      </c>
      <c r="E83" s="644">
        <v>69.569000000000003</v>
      </c>
      <c r="F83" s="645">
        <v>67.742000000000004</v>
      </c>
      <c r="G83" s="644"/>
      <c r="H83" s="645"/>
      <c r="I83" s="644"/>
      <c r="J83" s="645"/>
      <c r="K83" s="667">
        <v>6</v>
      </c>
      <c r="L83" s="645">
        <v>1.2</v>
      </c>
    </row>
    <row r="84" spans="1:12" ht="15" customHeight="1" x14ac:dyDescent="0.25">
      <c r="A84" s="462">
        <f t="shared" si="4"/>
        <v>69</v>
      </c>
      <c r="B84" s="489" t="s">
        <v>22</v>
      </c>
      <c r="C84" s="644">
        <f t="shared" ref="C84:D87" si="9">+E84+G84+I84+K84</f>
        <v>1218.643</v>
      </c>
      <c r="D84" s="645">
        <f t="shared" si="9"/>
        <v>992.10599999999999</v>
      </c>
      <c r="E84" s="644">
        <v>544.02700000000004</v>
      </c>
      <c r="F84" s="645">
        <v>351.59699999999998</v>
      </c>
      <c r="G84" s="644"/>
      <c r="H84" s="645"/>
      <c r="I84" s="644">
        <v>661.21600000000001</v>
      </c>
      <c r="J84" s="645">
        <v>640.50900000000001</v>
      </c>
      <c r="K84" s="667">
        <v>13.4</v>
      </c>
      <c r="L84" s="645"/>
    </row>
    <row r="85" spans="1:12" ht="15" customHeight="1" x14ac:dyDescent="0.25">
      <c r="A85" s="462">
        <f t="shared" si="4"/>
        <v>70</v>
      </c>
      <c r="B85" s="489" t="s">
        <v>277</v>
      </c>
      <c r="C85" s="644">
        <f t="shared" si="9"/>
        <v>496.89300000000003</v>
      </c>
      <c r="D85" s="645">
        <f t="shared" si="9"/>
        <v>433.11400000000003</v>
      </c>
      <c r="E85" s="644">
        <v>234.167</v>
      </c>
      <c r="F85" s="645">
        <v>181.32900000000001</v>
      </c>
      <c r="G85" s="644"/>
      <c r="H85" s="645"/>
      <c r="I85" s="644">
        <v>258.12599999999998</v>
      </c>
      <c r="J85" s="645">
        <v>251.785</v>
      </c>
      <c r="K85" s="667">
        <v>4.5999999999999996</v>
      </c>
      <c r="L85" s="645"/>
    </row>
    <row r="86" spans="1:12" ht="15" customHeight="1" x14ac:dyDescent="0.25">
      <c r="A86" s="462">
        <f t="shared" si="4"/>
        <v>71</v>
      </c>
      <c r="B86" s="489" t="s">
        <v>152</v>
      </c>
      <c r="C86" s="644">
        <f t="shared" si="9"/>
        <v>337.84499999999997</v>
      </c>
      <c r="D86" s="645">
        <f t="shared" si="9"/>
        <v>261.03399999999999</v>
      </c>
      <c r="E86" s="644">
        <v>208.43600000000001</v>
      </c>
      <c r="F86" s="645">
        <v>147.52000000000001</v>
      </c>
      <c r="G86" s="644"/>
      <c r="H86" s="645"/>
      <c r="I86" s="644">
        <v>116.709</v>
      </c>
      <c r="J86" s="645">
        <v>113.514</v>
      </c>
      <c r="K86" s="667">
        <v>12.7</v>
      </c>
      <c r="L86" s="645"/>
    </row>
    <row r="87" spans="1:12" ht="15" customHeight="1" x14ac:dyDescent="0.25">
      <c r="A87" s="462">
        <f t="shared" si="4"/>
        <v>72</v>
      </c>
      <c r="B87" s="491" t="s">
        <v>108</v>
      </c>
      <c r="C87" s="644">
        <f t="shared" si="9"/>
        <v>70.415000000000006</v>
      </c>
      <c r="D87" s="645">
        <f t="shared" si="9"/>
        <v>67.043999999999997</v>
      </c>
      <c r="E87" s="644">
        <v>68.215000000000003</v>
      </c>
      <c r="F87" s="645">
        <v>66.603999999999999</v>
      </c>
      <c r="G87" s="644"/>
      <c r="H87" s="645"/>
      <c r="I87" s="644"/>
      <c r="J87" s="645"/>
      <c r="K87" s="667">
        <v>2.2000000000000002</v>
      </c>
      <c r="L87" s="645">
        <v>0.44</v>
      </c>
    </row>
    <row r="88" spans="1:12" ht="15" customHeight="1" x14ac:dyDescent="0.25">
      <c r="A88" s="462">
        <f t="shared" si="4"/>
        <v>73</v>
      </c>
      <c r="B88" s="489" t="s">
        <v>23</v>
      </c>
      <c r="C88" s="644">
        <f>E88+G88+I88+K88</f>
        <v>977.43299999999999</v>
      </c>
      <c r="D88" s="645">
        <f>F88+H88+J88+L88</f>
        <v>842.88900000000001</v>
      </c>
      <c r="E88" s="644">
        <v>345.54</v>
      </c>
      <c r="F88" s="645">
        <v>247.02500000000001</v>
      </c>
      <c r="G88" s="602"/>
      <c r="H88" s="603"/>
      <c r="I88" s="608">
        <v>613.89300000000003</v>
      </c>
      <c r="J88" s="616">
        <v>595.86400000000003</v>
      </c>
      <c r="K88" s="667">
        <v>18</v>
      </c>
      <c r="L88" s="645"/>
    </row>
    <row r="89" spans="1:12" ht="15" customHeight="1" x14ac:dyDescent="0.25">
      <c r="A89" s="462">
        <f t="shared" si="4"/>
        <v>74</v>
      </c>
      <c r="B89" s="489" t="s">
        <v>278</v>
      </c>
      <c r="C89" s="644">
        <f>+E89+G89+I89+K89</f>
        <v>353.77800000000002</v>
      </c>
      <c r="D89" s="645">
        <f>+F89+H89+J89+L89</f>
        <v>294.959</v>
      </c>
      <c r="E89" s="644">
        <v>205.738</v>
      </c>
      <c r="F89" s="645">
        <v>166.952</v>
      </c>
      <c r="G89" s="608">
        <v>7.5979999999999999</v>
      </c>
      <c r="H89" s="616">
        <v>4.1769999999999996</v>
      </c>
      <c r="I89" s="608">
        <v>127.622</v>
      </c>
      <c r="J89" s="616">
        <v>123.83</v>
      </c>
      <c r="K89" s="667">
        <v>12.82</v>
      </c>
      <c r="L89" s="645"/>
    </row>
    <row r="90" spans="1:12" ht="15" customHeight="1" x14ac:dyDescent="0.25">
      <c r="A90" s="462">
        <f t="shared" si="4"/>
        <v>75</v>
      </c>
      <c r="B90" s="489" t="s">
        <v>154</v>
      </c>
      <c r="C90" s="644">
        <f>E90+G90+I90+K90</f>
        <v>61.454000000000001</v>
      </c>
      <c r="D90" s="645">
        <f>F90+H90+J90+L90</f>
        <v>58.139000000000003</v>
      </c>
      <c r="E90" s="644">
        <v>58.853999999999999</v>
      </c>
      <c r="F90" s="645">
        <v>57.619</v>
      </c>
      <c r="G90" s="602"/>
      <c r="H90" s="603"/>
      <c r="I90" s="608"/>
      <c r="J90" s="616"/>
      <c r="K90" s="667">
        <v>2.6</v>
      </c>
      <c r="L90" s="645">
        <v>0.52</v>
      </c>
    </row>
    <row r="91" spans="1:12" ht="15" customHeight="1" x14ac:dyDescent="0.25">
      <c r="A91" s="462">
        <f t="shared" si="4"/>
        <v>76</v>
      </c>
      <c r="B91" s="489" t="s">
        <v>110</v>
      </c>
      <c r="C91" s="644">
        <f t="shared" ref="C91:C99" si="10">+E91+G91+I91+K91</f>
        <v>1336.0149999999999</v>
      </c>
      <c r="D91" s="645">
        <f t="shared" ref="D91:D99" si="11">+F91+H91+J91+L91</f>
        <v>1064.2269999999999</v>
      </c>
      <c r="E91" s="644">
        <v>621.63099999999997</v>
      </c>
      <c r="F91" s="645">
        <v>392.15499999999997</v>
      </c>
      <c r="G91" s="602"/>
      <c r="H91" s="603"/>
      <c r="I91" s="608">
        <v>695.38400000000001</v>
      </c>
      <c r="J91" s="616">
        <v>672.072</v>
      </c>
      <c r="K91" s="667">
        <v>19</v>
      </c>
      <c r="L91" s="645"/>
    </row>
    <row r="92" spans="1:12" ht="15" customHeight="1" x14ac:dyDescent="0.25">
      <c r="A92" s="462">
        <f t="shared" si="4"/>
        <v>77</v>
      </c>
      <c r="B92" s="489" t="s">
        <v>36</v>
      </c>
      <c r="C92" s="644">
        <f t="shared" si="10"/>
        <v>560.57399999999996</v>
      </c>
      <c r="D92" s="645">
        <f t="shared" si="11"/>
        <v>489.80900000000003</v>
      </c>
      <c r="E92" s="644">
        <v>116.227</v>
      </c>
      <c r="F92" s="645">
        <v>92.34</v>
      </c>
      <c r="G92" s="608">
        <v>134.9</v>
      </c>
      <c r="H92" s="616">
        <v>100.893</v>
      </c>
      <c r="I92" s="644">
        <v>302.34699999999998</v>
      </c>
      <c r="J92" s="645">
        <v>296.57600000000002</v>
      </c>
      <c r="K92" s="667">
        <v>7.1</v>
      </c>
      <c r="L92" s="645"/>
    </row>
    <row r="93" spans="1:12" ht="15" customHeight="1" x14ac:dyDescent="0.25">
      <c r="A93" s="462">
        <f t="shared" si="4"/>
        <v>78</v>
      </c>
      <c r="B93" s="489" t="s">
        <v>111</v>
      </c>
      <c r="C93" s="644">
        <f t="shared" si="10"/>
        <v>659.17600000000004</v>
      </c>
      <c r="D93" s="645">
        <f t="shared" si="11"/>
        <v>605.60699999999997</v>
      </c>
      <c r="E93" s="644">
        <v>594.17600000000004</v>
      </c>
      <c r="F93" s="645">
        <v>568.06399999999996</v>
      </c>
      <c r="G93" s="644"/>
      <c r="H93" s="645"/>
      <c r="I93" s="644">
        <v>32</v>
      </c>
      <c r="J93" s="645">
        <v>31.542999999999999</v>
      </c>
      <c r="K93" s="667">
        <v>33</v>
      </c>
      <c r="L93" s="645">
        <v>6</v>
      </c>
    </row>
    <row r="94" spans="1:12" ht="15" customHeight="1" x14ac:dyDescent="0.25">
      <c r="A94" s="462">
        <f t="shared" si="4"/>
        <v>79</v>
      </c>
      <c r="B94" s="489" t="s">
        <v>280</v>
      </c>
      <c r="C94" s="644">
        <f t="shared" si="10"/>
        <v>232.28700000000001</v>
      </c>
      <c r="D94" s="645">
        <f t="shared" si="11"/>
        <v>210.74299999999999</v>
      </c>
      <c r="E94" s="644">
        <v>199.28700000000001</v>
      </c>
      <c r="F94" s="645">
        <v>190.26</v>
      </c>
      <c r="G94" s="639"/>
      <c r="H94" s="643"/>
      <c r="I94" s="644">
        <v>18</v>
      </c>
      <c r="J94" s="645">
        <v>17.742999999999999</v>
      </c>
      <c r="K94" s="667">
        <v>15</v>
      </c>
      <c r="L94" s="645">
        <v>2.74</v>
      </c>
    </row>
    <row r="95" spans="1:12" ht="15" customHeight="1" x14ac:dyDescent="0.25">
      <c r="A95" s="462">
        <f t="shared" si="4"/>
        <v>80</v>
      </c>
      <c r="B95" s="489" t="s">
        <v>279</v>
      </c>
      <c r="C95" s="644">
        <f t="shared" si="10"/>
        <v>327.29199999999997</v>
      </c>
      <c r="D95" s="645">
        <f t="shared" si="11"/>
        <v>279.78499999999997</v>
      </c>
      <c r="E95" s="644">
        <v>301.70999999999998</v>
      </c>
      <c r="F95" s="645">
        <v>267.40499999999997</v>
      </c>
      <c r="G95" s="644"/>
      <c r="H95" s="645"/>
      <c r="I95" s="644">
        <v>11.282</v>
      </c>
      <c r="J95" s="645">
        <v>11.12</v>
      </c>
      <c r="K95" s="667">
        <v>14.3</v>
      </c>
      <c r="L95" s="645">
        <v>1.26</v>
      </c>
    </row>
    <row r="96" spans="1:12" ht="15" customHeight="1" x14ac:dyDescent="0.25">
      <c r="A96" s="462">
        <f t="shared" si="4"/>
        <v>81</v>
      </c>
      <c r="B96" s="489" t="s">
        <v>25</v>
      </c>
      <c r="C96" s="644">
        <f t="shared" si="10"/>
        <v>164.88</v>
      </c>
      <c r="D96" s="645">
        <f t="shared" si="11"/>
        <v>129.32499999999999</v>
      </c>
      <c r="E96" s="644">
        <v>141.88</v>
      </c>
      <c r="F96" s="645">
        <v>129.32499999999999</v>
      </c>
      <c r="G96" s="639"/>
      <c r="H96" s="643"/>
      <c r="I96" s="644"/>
      <c r="J96" s="645"/>
      <c r="K96" s="667">
        <v>23</v>
      </c>
      <c r="L96" s="645"/>
    </row>
    <row r="97" spans="1:12" ht="15" customHeight="1" x14ac:dyDescent="0.25">
      <c r="A97" s="462">
        <f t="shared" si="4"/>
        <v>82</v>
      </c>
      <c r="B97" s="489" t="s">
        <v>155</v>
      </c>
      <c r="C97" s="644">
        <f t="shared" si="10"/>
        <v>185.23399999999998</v>
      </c>
      <c r="D97" s="645">
        <f t="shared" si="11"/>
        <v>176.71100000000001</v>
      </c>
      <c r="E97" s="644">
        <v>66.814999999999998</v>
      </c>
      <c r="F97" s="645">
        <v>60.97</v>
      </c>
      <c r="G97" s="639"/>
      <c r="H97" s="643"/>
      <c r="I97" s="644">
        <v>117.419</v>
      </c>
      <c r="J97" s="645">
        <v>115.741</v>
      </c>
      <c r="K97" s="667">
        <v>1</v>
      </c>
      <c r="L97" s="645"/>
    </row>
    <row r="98" spans="1:12" ht="15" customHeight="1" x14ac:dyDescent="0.25">
      <c r="A98" s="462">
        <f t="shared" si="4"/>
        <v>83</v>
      </c>
      <c r="B98" s="489" t="s">
        <v>112</v>
      </c>
      <c r="C98" s="644">
        <f t="shared" si="10"/>
        <v>452.63800000000003</v>
      </c>
      <c r="D98" s="645">
        <f t="shared" si="11"/>
        <v>380.38</v>
      </c>
      <c r="E98" s="644">
        <v>308.86900000000003</v>
      </c>
      <c r="F98" s="645">
        <v>263.572</v>
      </c>
      <c r="G98" s="608">
        <v>7.2460000000000004</v>
      </c>
      <c r="H98" s="616">
        <v>4.1260000000000003</v>
      </c>
      <c r="I98" s="608">
        <v>115.303</v>
      </c>
      <c r="J98" s="616">
        <v>111.60599999999999</v>
      </c>
      <c r="K98" s="667">
        <v>21.22</v>
      </c>
      <c r="L98" s="645">
        <v>1.0760000000000001</v>
      </c>
    </row>
    <row r="99" spans="1:12" ht="15" customHeight="1" thickBot="1" x14ac:dyDescent="0.3">
      <c r="A99" s="462">
        <f t="shared" si="4"/>
        <v>84</v>
      </c>
      <c r="B99" s="489" t="s">
        <v>156</v>
      </c>
      <c r="C99" s="644">
        <f t="shared" si="10"/>
        <v>311.68700000000001</v>
      </c>
      <c r="D99" s="652">
        <f t="shared" si="11"/>
        <v>253.20499999999998</v>
      </c>
      <c r="E99" s="644">
        <v>233.31399999999999</v>
      </c>
      <c r="F99" s="645">
        <v>185.65899999999999</v>
      </c>
      <c r="G99" s="608">
        <v>7.07</v>
      </c>
      <c r="H99" s="616">
        <v>4.0999999999999996</v>
      </c>
      <c r="I99" s="697">
        <v>65.302999999999997</v>
      </c>
      <c r="J99" s="698">
        <v>63.445999999999998</v>
      </c>
      <c r="K99" s="667">
        <v>6</v>
      </c>
      <c r="L99" s="645"/>
    </row>
    <row r="100" spans="1:12" ht="15" customHeight="1" x14ac:dyDescent="0.25">
      <c r="A100" s="462">
        <f t="shared" si="4"/>
        <v>85</v>
      </c>
      <c r="B100" s="489" t="s">
        <v>6</v>
      </c>
      <c r="C100" s="644">
        <f>E100+G100+I100+K100</f>
        <v>673.09</v>
      </c>
      <c r="D100" s="645">
        <f>F100+H100+J100+L100</f>
        <v>450.72999999999996</v>
      </c>
      <c r="E100" s="644">
        <v>652.09</v>
      </c>
      <c r="F100" s="645">
        <v>446.59</v>
      </c>
      <c r="G100" s="644"/>
      <c r="H100" s="645"/>
      <c r="I100" s="644"/>
      <c r="J100" s="645"/>
      <c r="K100" s="608">
        <v>21</v>
      </c>
      <c r="L100" s="616">
        <v>4.1399999999999997</v>
      </c>
    </row>
    <row r="101" spans="1:12" s="378" customFormat="1" ht="15" customHeight="1" x14ac:dyDescent="0.25">
      <c r="A101" s="462">
        <f t="shared" si="4"/>
        <v>86</v>
      </c>
      <c r="B101" s="490" t="s">
        <v>285</v>
      </c>
      <c r="C101" s="644">
        <f>E101+G101+I101+K101</f>
        <v>1.381</v>
      </c>
      <c r="D101" s="645"/>
      <c r="E101" s="644">
        <v>1.381</v>
      </c>
      <c r="F101" s="645"/>
      <c r="G101" s="644"/>
      <c r="H101" s="645"/>
      <c r="I101" s="644"/>
      <c r="J101" s="645"/>
      <c r="K101" s="699"/>
      <c r="L101" s="700"/>
    </row>
    <row r="102" spans="1:12" ht="15" customHeight="1" x14ac:dyDescent="0.25">
      <c r="A102" s="462">
        <f t="shared" si="4"/>
        <v>87</v>
      </c>
      <c r="B102" s="489" t="s">
        <v>8</v>
      </c>
      <c r="C102" s="644">
        <f t="shared" ref="C102:C138" si="12">E102+G102+I102+K102</f>
        <v>4.17</v>
      </c>
      <c r="D102" s="645"/>
      <c r="E102" s="644">
        <v>4.17</v>
      </c>
      <c r="F102" s="645"/>
      <c r="G102" s="648"/>
      <c r="H102" s="646"/>
      <c r="I102" s="644"/>
      <c r="J102" s="645"/>
      <c r="K102" s="667"/>
      <c r="L102" s="645"/>
    </row>
    <row r="103" spans="1:12" ht="15" customHeight="1" x14ac:dyDescent="0.25">
      <c r="A103" s="462">
        <f t="shared" si="4"/>
        <v>88</v>
      </c>
      <c r="B103" s="489" t="s">
        <v>9</v>
      </c>
      <c r="C103" s="644">
        <f t="shared" si="12"/>
        <v>21.285</v>
      </c>
      <c r="D103" s="645"/>
      <c r="E103" s="644">
        <v>21.285</v>
      </c>
      <c r="F103" s="645"/>
      <c r="G103" s="648"/>
      <c r="H103" s="646"/>
      <c r="I103" s="644"/>
      <c r="J103" s="645"/>
      <c r="K103" s="667"/>
      <c r="L103" s="645"/>
    </row>
    <row r="104" spans="1:12" ht="15" customHeight="1" x14ac:dyDescent="0.25">
      <c r="A104" s="462">
        <f t="shared" si="4"/>
        <v>89</v>
      </c>
      <c r="B104" s="489" t="s">
        <v>10</v>
      </c>
      <c r="C104" s="644">
        <f t="shared" si="12"/>
        <v>4.1970000000000001</v>
      </c>
      <c r="D104" s="645"/>
      <c r="E104" s="644">
        <v>4.1970000000000001</v>
      </c>
      <c r="F104" s="645"/>
      <c r="G104" s="648"/>
      <c r="H104" s="646"/>
      <c r="I104" s="644"/>
      <c r="J104" s="645"/>
      <c r="K104" s="701"/>
      <c r="L104" s="643"/>
    </row>
    <row r="105" spans="1:12" ht="15" customHeight="1" x14ac:dyDescent="0.25">
      <c r="A105" s="462">
        <f t="shared" si="4"/>
        <v>90</v>
      </c>
      <c r="B105" s="489" t="s">
        <v>11</v>
      </c>
      <c r="C105" s="644">
        <f t="shared" si="12"/>
        <v>3.65</v>
      </c>
      <c r="D105" s="645"/>
      <c r="E105" s="644">
        <v>3.65</v>
      </c>
      <c r="F105" s="645"/>
      <c r="G105" s="648"/>
      <c r="H105" s="646"/>
      <c r="I105" s="644"/>
      <c r="J105" s="645"/>
      <c r="K105" s="701"/>
      <c r="L105" s="643"/>
    </row>
    <row r="106" spans="1:12" ht="15" customHeight="1" thickBot="1" x14ac:dyDescent="0.3">
      <c r="A106" s="462">
        <f t="shared" ref="A106:A170" si="13">A105+1</f>
        <v>91</v>
      </c>
      <c r="B106" s="489" t="s">
        <v>12</v>
      </c>
      <c r="C106" s="650">
        <f t="shared" si="12"/>
        <v>2.9569999999999999</v>
      </c>
      <c r="D106" s="668"/>
      <c r="E106" s="650">
        <v>2.9569999999999999</v>
      </c>
      <c r="F106" s="668"/>
      <c r="G106" s="661"/>
      <c r="H106" s="662"/>
      <c r="I106" s="669"/>
      <c r="J106" s="670"/>
      <c r="K106" s="702"/>
      <c r="L106" s="703"/>
    </row>
    <row r="107" spans="1:12" ht="34.5" customHeight="1" thickBot="1" x14ac:dyDescent="0.3">
      <c r="A107" s="462">
        <f t="shared" si="13"/>
        <v>92</v>
      </c>
      <c r="B107" s="492" t="s">
        <v>262</v>
      </c>
      <c r="C107" s="677">
        <f>E107+G107+I107+K107</f>
        <v>4208.3369999999995</v>
      </c>
      <c r="D107" s="678">
        <f t="shared" ref="D107" si="14">F107+H107+J107+L107</f>
        <v>2771.5439999999999</v>
      </c>
      <c r="E107" s="704">
        <f>E108+E115+SUM(E126:E140)</f>
        <v>3867.1729999999998</v>
      </c>
      <c r="F107" s="674">
        <f>F108+F115+SUM(F126:F140)</f>
        <v>2753.81</v>
      </c>
      <c r="G107" s="704">
        <f>G128</f>
        <v>33.564</v>
      </c>
      <c r="H107" s="705"/>
      <c r="I107" s="706"/>
      <c r="J107" s="707"/>
      <c r="K107" s="704">
        <f>K108+SUM(K126:K140)</f>
        <v>307.60000000000002</v>
      </c>
      <c r="L107" s="708">
        <f>L108+SUM(L126:L140)</f>
        <v>17.734000000000002</v>
      </c>
    </row>
    <row r="108" spans="1:12" ht="15" customHeight="1" x14ac:dyDescent="0.25">
      <c r="A108" s="462">
        <f t="shared" si="13"/>
        <v>93</v>
      </c>
      <c r="B108" s="493" t="s">
        <v>302</v>
      </c>
      <c r="C108" s="680">
        <f t="shared" si="12"/>
        <v>113.5</v>
      </c>
      <c r="D108" s="681"/>
      <c r="E108" s="633">
        <f>SUM(E109:E114)</f>
        <v>113.5</v>
      </c>
      <c r="F108" s="637"/>
      <c r="G108" s="709"/>
      <c r="H108" s="684"/>
      <c r="I108" s="709"/>
      <c r="J108" s="684"/>
      <c r="K108" s="658"/>
      <c r="L108" s="684"/>
    </row>
    <row r="109" spans="1:12" ht="15" customHeight="1" x14ac:dyDescent="0.25">
      <c r="A109" s="462">
        <f t="shared" si="13"/>
        <v>94</v>
      </c>
      <c r="B109" s="485" t="s">
        <v>85</v>
      </c>
      <c r="C109" s="660">
        <f t="shared" si="12"/>
        <v>35</v>
      </c>
      <c r="D109" s="603"/>
      <c r="E109" s="602">
        <v>35</v>
      </c>
      <c r="F109" s="637"/>
      <c r="G109" s="709"/>
      <c r="H109" s="684"/>
      <c r="I109" s="709"/>
      <c r="J109" s="684"/>
      <c r="K109" s="658"/>
      <c r="L109" s="684"/>
    </row>
    <row r="110" spans="1:12" ht="15" customHeight="1" x14ac:dyDescent="0.25">
      <c r="A110" s="462">
        <f t="shared" si="13"/>
        <v>95</v>
      </c>
      <c r="B110" s="485" t="s">
        <v>263</v>
      </c>
      <c r="C110" s="660">
        <f t="shared" si="12"/>
        <v>4</v>
      </c>
      <c r="D110" s="603"/>
      <c r="E110" s="602">
        <v>4</v>
      </c>
      <c r="F110" s="637"/>
      <c r="G110" s="709"/>
      <c r="H110" s="684"/>
      <c r="I110" s="709"/>
      <c r="J110" s="684"/>
      <c r="K110" s="658"/>
      <c r="L110" s="684"/>
    </row>
    <row r="111" spans="1:12" s="358" customFormat="1" ht="15" customHeight="1" x14ac:dyDescent="0.25">
      <c r="A111" s="462">
        <f t="shared" si="13"/>
        <v>96</v>
      </c>
      <c r="B111" s="167" t="s">
        <v>292</v>
      </c>
      <c r="C111" s="660">
        <f t="shared" si="12"/>
        <v>18.5</v>
      </c>
      <c r="D111" s="646"/>
      <c r="E111" s="602">
        <v>18.5</v>
      </c>
      <c r="F111" s="637"/>
      <c r="G111" s="709"/>
      <c r="H111" s="684"/>
      <c r="I111" s="709"/>
      <c r="J111" s="684"/>
      <c r="K111" s="658"/>
      <c r="L111" s="684"/>
    </row>
    <row r="112" spans="1:12" s="358" customFormat="1" ht="15" customHeight="1" x14ac:dyDescent="0.25">
      <c r="A112" s="462">
        <f t="shared" si="13"/>
        <v>97</v>
      </c>
      <c r="B112" s="486" t="s">
        <v>228</v>
      </c>
      <c r="C112" s="660">
        <f t="shared" si="12"/>
        <v>20</v>
      </c>
      <c r="D112" s="646"/>
      <c r="E112" s="602">
        <v>20</v>
      </c>
      <c r="F112" s="637"/>
      <c r="G112" s="709"/>
      <c r="H112" s="684"/>
      <c r="I112" s="709"/>
      <c r="J112" s="684"/>
      <c r="K112" s="658"/>
      <c r="L112" s="684"/>
    </row>
    <row r="113" spans="1:12" s="358" customFormat="1" ht="15" customHeight="1" x14ac:dyDescent="0.25">
      <c r="A113" s="462">
        <f t="shared" si="13"/>
        <v>98</v>
      </c>
      <c r="B113" s="486" t="s">
        <v>225</v>
      </c>
      <c r="C113" s="660">
        <f t="shared" si="12"/>
        <v>2</v>
      </c>
      <c r="D113" s="646"/>
      <c r="E113" s="602">
        <v>2</v>
      </c>
      <c r="F113" s="637"/>
      <c r="G113" s="709"/>
      <c r="H113" s="684"/>
      <c r="I113" s="709"/>
      <c r="J113" s="684"/>
      <c r="K113" s="658"/>
      <c r="L113" s="684"/>
    </row>
    <row r="114" spans="1:12" s="358" customFormat="1" ht="15" customHeight="1" x14ac:dyDescent="0.25">
      <c r="A114" s="462">
        <f t="shared" si="13"/>
        <v>99</v>
      </c>
      <c r="B114" s="494" t="s">
        <v>245</v>
      </c>
      <c r="C114" s="660">
        <f t="shared" si="12"/>
        <v>34</v>
      </c>
      <c r="D114" s="646"/>
      <c r="E114" s="604">
        <v>34</v>
      </c>
      <c r="F114" s="637"/>
      <c r="G114" s="709"/>
      <c r="H114" s="684"/>
      <c r="I114" s="709"/>
      <c r="J114" s="684"/>
      <c r="K114" s="658"/>
      <c r="L114" s="684"/>
    </row>
    <row r="115" spans="1:12" ht="15" customHeight="1" x14ac:dyDescent="0.25">
      <c r="A115" s="462">
        <f t="shared" si="13"/>
        <v>100</v>
      </c>
      <c r="B115" s="477" t="s">
        <v>291</v>
      </c>
      <c r="C115" s="608">
        <f t="shared" si="12"/>
        <v>295.10000000000002</v>
      </c>
      <c r="D115" s="690"/>
      <c r="E115" s="608">
        <f>SUM(E116:E125)-E119-E120</f>
        <v>295.10000000000002</v>
      </c>
      <c r="F115" s="637"/>
      <c r="G115" s="709"/>
      <c r="H115" s="684"/>
      <c r="I115" s="709"/>
      <c r="J115" s="684"/>
      <c r="K115" s="658"/>
      <c r="L115" s="684"/>
    </row>
    <row r="116" spans="1:12" ht="15" customHeight="1" x14ac:dyDescent="0.25">
      <c r="A116" s="462">
        <f t="shared" si="13"/>
        <v>101</v>
      </c>
      <c r="B116" s="486" t="s">
        <v>70</v>
      </c>
      <c r="C116" s="660">
        <f t="shared" si="12"/>
        <v>16</v>
      </c>
      <c r="D116" s="690"/>
      <c r="E116" s="602">
        <v>16</v>
      </c>
      <c r="F116" s="646"/>
      <c r="G116" s="648"/>
      <c r="H116" s="646"/>
      <c r="I116" s="648"/>
      <c r="J116" s="646"/>
      <c r="K116" s="649"/>
      <c r="L116" s="646"/>
    </row>
    <row r="117" spans="1:12" ht="15" customHeight="1" x14ac:dyDescent="0.25">
      <c r="A117" s="462">
        <f t="shared" si="13"/>
        <v>102</v>
      </c>
      <c r="B117" s="486" t="s">
        <v>293</v>
      </c>
      <c r="C117" s="660">
        <f t="shared" si="12"/>
        <v>65</v>
      </c>
      <c r="D117" s="690"/>
      <c r="E117" s="602">
        <v>65</v>
      </c>
      <c r="F117" s="646"/>
      <c r="G117" s="648"/>
      <c r="H117" s="646"/>
      <c r="I117" s="648"/>
      <c r="J117" s="646"/>
      <c r="K117" s="649"/>
      <c r="L117" s="646"/>
    </row>
    <row r="118" spans="1:12" ht="15" customHeight="1" x14ac:dyDescent="0.25">
      <c r="A118" s="462">
        <f t="shared" si="13"/>
        <v>103</v>
      </c>
      <c r="B118" s="486" t="s">
        <v>71</v>
      </c>
      <c r="C118" s="660">
        <f t="shared" si="12"/>
        <v>36.5</v>
      </c>
      <c r="D118" s="690"/>
      <c r="E118" s="602">
        <f>16+E119+E120</f>
        <v>36.5</v>
      </c>
      <c r="F118" s="646"/>
      <c r="G118" s="648"/>
      <c r="H118" s="646"/>
      <c r="I118" s="648"/>
      <c r="J118" s="646"/>
      <c r="K118" s="649"/>
      <c r="L118" s="646"/>
    </row>
    <row r="119" spans="1:12" s="283" customFormat="1" ht="26.25" customHeight="1" x14ac:dyDescent="0.25">
      <c r="A119" s="462">
        <f t="shared" si="13"/>
        <v>104</v>
      </c>
      <c r="B119" s="468" t="s">
        <v>339</v>
      </c>
      <c r="C119" s="660">
        <f t="shared" si="12"/>
        <v>5</v>
      </c>
      <c r="D119" s="690"/>
      <c r="E119" s="604">
        <v>5</v>
      </c>
      <c r="F119" s="646"/>
      <c r="G119" s="648"/>
      <c r="H119" s="646"/>
      <c r="I119" s="648"/>
      <c r="J119" s="646"/>
      <c r="K119" s="649"/>
      <c r="L119" s="646"/>
    </row>
    <row r="120" spans="1:12" s="283" customFormat="1" ht="15" customHeight="1" x14ac:dyDescent="0.25">
      <c r="A120" s="462">
        <f t="shared" si="13"/>
        <v>105</v>
      </c>
      <c r="B120" s="468" t="s">
        <v>591</v>
      </c>
      <c r="C120" s="660">
        <f t="shared" si="12"/>
        <v>15.5</v>
      </c>
      <c r="D120" s="690"/>
      <c r="E120" s="604">
        <v>15.5</v>
      </c>
      <c r="F120" s="646"/>
      <c r="G120" s="648"/>
      <c r="H120" s="646"/>
      <c r="I120" s="648"/>
      <c r="J120" s="646"/>
      <c r="K120" s="649"/>
      <c r="L120" s="646"/>
    </row>
    <row r="121" spans="1:12" ht="15" customHeight="1" x14ac:dyDescent="0.25">
      <c r="A121" s="462">
        <f t="shared" si="13"/>
        <v>106</v>
      </c>
      <c r="B121" s="486" t="s">
        <v>294</v>
      </c>
      <c r="C121" s="660">
        <f t="shared" si="12"/>
        <v>45</v>
      </c>
      <c r="D121" s="690"/>
      <c r="E121" s="602">
        <v>45</v>
      </c>
      <c r="F121" s="646"/>
      <c r="G121" s="648"/>
      <c r="H121" s="646"/>
      <c r="I121" s="648"/>
      <c r="J121" s="646"/>
      <c r="K121" s="649"/>
      <c r="L121" s="646"/>
    </row>
    <row r="122" spans="1:12" ht="27.75" customHeight="1" x14ac:dyDescent="0.25">
      <c r="A122" s="462">
        <f t="shared" si="13"/>
        <v>107</v>
      </c>
      <c r="B122" s="486" t="s">
        <v>297</v>
      </c>
      <c r="C122" s="660">
        <f t="shared" si="12"/>
        <v>15</v>
      </c>
      <c r="D122" s="690"/>
      <c r="E122" s="602">
        <v>15</v>
      </c>
      <c r="F122" s="646"/>
      <c r="G122" s="648"/>
      <c r="H122" s="646"/>
      <c r="I122" s="648"/>
      <c r="J122" s="646"/>
      <c r="K122" s="649"/>
      <c r="L122" s="646"/>
    </row>
    <row r="123" spans="1:12" ht="15" customHeight="1" x14ac:dyDescent="0.25">
      <c r="A123" s="462">
        <f t="shared" si="13"/>
        <v>108</v>
      </c>
      <c r="B123" s="486" t="s">
        <v>295</v>
      </c>
      <c r="C123" s="660">
        <f t="shared" si="12"/>
        <v>20</v>
      </c>
      <c r="D123" s="690"/>
      <c r="E123" s="602">
        <v>20</v>
      </c>
      <c r="F123" s="646"/>
      <c r="G123" s="648"/>
      <c r="H123" s="646"/>
      <c r="I123" s="648"/>
      <c r="J123" s="646"/>
      <c r="K123" s="649"/>
      <c r="L123" s="646"/>
    </row>
    <row r="124" spans="1:12" ht="15" customHeight="1" x14ac:dyDescent="0.25">
      <c r="A124" s="462">
        <f t="shared" si="13"/>
        <v>109</v>
      </c>
      <c r="B124" s="486" t="s">
        <v>296</v>
      </c>
      <c r="C124" s="660">
        <f t="shared" si="12"/>
        <v>11</v>
      </c>
      <c r="D124" s="690"/>
      <c r="E124" s="602">
        <v>11</v>
      </c>
      <c r="F124" s="646"/>
      <c r="G124" s="648"/>
      <c r="H124" s="646"/>
      <c r="I124" s="648"/>
      <c r="J124" s="646"/>
      <c r="K124" s="649"/>
      <c r="L124" s="646"/>
    </row>
    <row r="125" spans="1:12" s="283" customFormat="1" ht="15" customHeight="1" x14ac:dyDescent="0.25">
      <c r="A125" s="462">
        <f t="shared" si="13"/>
        <v>110</v>
      </c>
      <c r="B125" s="468" t="s">
        <v>428</v>
      </c>
      <c r="C125" s="660">
        <f t="shared" si="12"/>
        <v>86.6</v>
      </c>
      <c r="D125" s="690"/>
      <c r="E125" s="604">
        <v>86.6</v>
      </c>
      <c r="F125" s="646"/>
      <c r="G125" s="648"/>
      <c r="H125" s="646"/>
      <c r="I125" s="648"/>
      <c r="J125" s="646"/>
      <c r="K125" s="649"/>
      <c r="L125" s="646"/>
    </row>
    <row r="126" spans="1:12" ht="15" customHeight="1" x14ac:dyDescent="0.25">
      <c r="A126" s="462">
        <f t="shared" si="13"/>
        <v>111</v>
      </c>
      <c r="B126" s="489" t="s">
        <v>4</v>
      </c>
      <c r="C126" s="644">
        <f t="shared" si="12"/>
        <v>772.23099999999999</v>
      </c>
      <c r="D126" s="645">
        <f>F126+H126+J126+L126</f>
        <v>641.43500000000006</v>
      </c>
      <c r="E126" s="644">
        <v>726.43100000000004</v>
      </c>
      <c r="F126" s="645">
        <v>633.70100000000002</v>
      </c>
      <c r="G126" s="648"/>
      <c r="H126" s="646"/>
      <c r="I126" s="648"/>
      <c r="J126" s="646"/>
      <c r="K126" s="667">
        <v>45.8</v>
      </c>
      <c r="L126" s="645">
        <v>7.734</v>
      </c>
    </row>
    <row r="127" spans="1:12" ht="15" customHeight="1" x14ac:dyDescent="0.25">
      <c r="A127" s="462">
        <f t="shared" si="13"/>
        <v>112</v>
      </c>
      <c r="B127" s="489" t="s">
        <v>5</v>
      </c>
      <c r="C127" s="644">
        <f t="shared" si="12"/>
        <v>875.80100000000004</v>
      </c>
      <c r="D127" s="645">
        <f>F127+H127+J127+L127</f>
        <v>632.51</v>
      </c>
      <c r="E127" s="608">
        <v>820.80100000000004</v>
      </c>
      <c r="F127" s="645">
        <v>632.51</v>
      </c>
      <c r="G127" s="648"/>
      <c r="H127" s="646"/>
      <c r="I127" s="648"/>
      <c r="J127" s="646"/>
      <c r="K127" s="667">
        <v>55</v>
      </c>
      <c r="L127" s="645"/>
    </row>
    <row r="128" spans="1:12" ht="15" customHeight="1" x14ac:dyDescent="0.25">
      <c r="A128" s="462">
        <f t="shared" si="13"/>
        <v>113</v>
      </c>
      <c r="B128" s="489" t="s">
        <v>315</v>
      </c>
      <c r="C128" s="644">
        <f t="shared" si="12"/>
        <v>1161.3230000000001</v>
      </c>
      <c r="D128" s="645">
        <f>F128+H128+J128+L128</f>
        <v>967.31899999999996</v>
      </c>
      <c r="E128" s="644">
        <v>1123.9590000000001</v>
      </c>
      <c r="F128" s="645">
        <v>967.31899999999996</v>
      </c>
      <c r="G128" s="644">
        <v>33.564</v>
      </c>
      <c r="H128" s="646"/>
      <c r="I128" s="648"/>
      <c r="J128" s="646"/>
      <c r="K128" s="667">
        <v>3.8</v>
      </c>
      <c r="L128" s="645"/>
    </row>
    <row r="129" spans="1:12" ht="15" customHeight="1" x14ac:dyDescent="0.25">
      <c r="A129" s="462">
        <f t="shared" si="13"/>
        <v>114</v>
      </c>
      <c r="B129" s="489" t="s">
        <v>6</v>
      </c>
      <c r="C129" s="644">
        <f t="shared" si="12"/>
        <v>12.5</v>
      </c>
      <c r="D129" s="645"/>
      <c r="E129" s="644">
        <v>12.5</v>
      </c>
      <c r="F129" s="645"/>
      <c r="G129" s="648"/>
      <c r="H129" s="646"/>
      <c r="I129" s="644"/>
      <c r="J129" s="645"/>
      <c r="K129" s="667"/>
      <c r="L129" s="645"/>
    </row>
    <row r="130" spans="1:12" ht="15" customHeight="1" x14ac:dyDescent="0.25">
      <c r="A130" s="462">
        <f t="shared" si="13"/>
        <v>115</v>
      </c>
      <c r="B130" s="495" t="s">
        <v>231</v>
      </c>
      <c r="C130" s="644">
        <f t="shared" si="12"/>
        <v>544.33500000000004</v>
      </c>
      <c r="D130" s="645">
        <f t="shared" ref="D130:D131" si="15">F130+H130+J130+L130</f>
        <v>257.98199999999997</v>
      </c>
      <c r="E130" s="644">
        <v>344.33499999999998</v>
      </c>
      <c r="F130" s="645">
        <v>247.982</v>
      </c>
      <c r="G130" s="648"/>
      <c r="H130" s="646"/>
      <c r="I130" s="648"/>
      <c r="J130" s="646"/>
      <c r="K130" s="667">
        <v>200</v>
      </c>
      <c r="L130" s="645">
        <v>10</v>
      </c>
    </row>
    <row r="131" spans="1:12" s="358" customFormat="1" ht="15" customHeight="1" x14ac:dyDescent="0.25">
      <c r="A131" s="462">
        <f t="shared" si="13"/>
        <v>116</v>
      </c>
      <c r="B131" s="490" t="s">
        <v>285</v>
      </c>
      <c r="C131" s="644">
        <f t="shared" si="12"/>
        <v>95.884</v>
      </c>
      <c r="D131" s="645">
        <f t="shared" si="15"/>
        <v>91</v>
      </c>
      <c r="E131" s="644">
        <v>95.884</v>
      </c>
      <c r="F131" s="645">
        <v>91</v>
      </c>
      <c r="G131" s="648"/>
      <c r="H131" s="646"/>
      <c r="I131" s="648"/>
      <c r="J131" s="646"/>
      <c r="K131" s="667"/>
      <c r="L131" s="645"/>
    </row>
    <row r="132" spans="1:12" ht="15" customHeight="1" x14ac:dyDescent="0.25">
      <c r="A132" s="462">
        <f t="shared" si="13"/>
        <v>117</v>
      </c>
      <c r="B132" s="489" t="s">
        <v>8</v>
      </c>
      <c r="C132" s="644">
        <f t="shared" si="12"/>
        <v>33.045000000000002</v>
      </c>
      <c r="D132" s="645"/>
      <c r="E132" s="644">
        <v>33.045000000000002</v>
      </c>
      <c r="F132" s="645"/>
      <c r="G132" s="648"/>
      <c r="H132" s="646"/>
      <c r="I132" s="648"/>
      <c r="J132" s="646"/>
      <c r="K132" s="667"/>
      <c r="L132" s="645"/>
    </row>
    <row r="133" spans="1:12" ht="15" customHeight="1" x14ac:dyDescent="0.25">
      <c r="A133" s="462">
        <f t="shared" si="13"/>
        <v>118</v>
      </c>
      <c r="B133" s="489" t="s">
        <v>9</v>
      </c>
      <c r="C133" s="644">
        <f t="shared" si="12"/>
        <v>6.8049999999999997</v>
      </c>
      <c r="D133" s="645"/>
      <c r="E133" s="644">
        <v>6.8049999999999997</v>
      </c>
      <c r="F133" s="645"/>
      <c r="G133" s="648"/>
      <c r="H133" s="646"/>
      <c r="I133" s="648"/>
      <c r="J133" s="646"/>
      <c r="K133" s="667"/>
      <c r="L133" s="643"/>
    </row>
    <row r="134" spans="1:12" ht="15" customHeight="1" x14ac:dyDescent="0.25">
      <c r="A134" s="462">
        <f t="shared" si="13"/>
        <v>119</v>
      </c>
      <c r="B134" s="489" t="s">
        <v>10</v>
      </c>
      <c r="C134" s="644">
        <f t="shared" si="12"/>
        <v>18.673999999999999</v>
      </c>
      <c r="D134" s="645"/>
      <c r="E134" s="644">
        <v>18.673999999999999</v>
      </c>
      <c r="F134" s="645"/>
      <c r="G134" s="648"/>
      <c r="H134" s="646"/>
      <c r="I134" s="648"/>
      <c r="J134" s="646"/>
      <c r="K134" s="667"/>
      <c r="L134" s="643"/>
    </row>
    <row r="135" spans="1:12" ht="15" customHeight="1" x14ac:dyDescent="0.25">
      <c r="A135" s="462">
        <f t="shared" si="13"/>
        <v>120</v>
      </c>
      <c r="B135" s="489" t="s">
        <v>11</v>
      </c>
      <c r="C135" s="644">
        <f t="shared" si="12"/>
        <v>3.54</v>
      </c>
      <c r="D135" s="645"/>
      <c r="E135" s="644">
        <v>3.54</v>
      </c>
      <c r="F135" s="645"/>
      <c r="G135" s="648"/>
      <c r="H135" s="646"/>
      <c r="I135" s="648"/>
      <c r="J135" s="646"/>
      <c r="K135" s="667"/>
      <c r="L135" s="643"/>
    </row>
    <row r="136" spans="1:12" ht="15" customHeight="1" x14ac:dyDescent="0.25">
      <c r="A136" s="462">
        <f t="shared" si="13"/>
        <v>121</v>
      </c>
      <c r="B136" s="489" t="s">
        <v>13</v>
      </c>
      <c r="C136" s="644">
        <f t="shared" si="12"/>
        <v>20.488</v>
      </c>
      <c r="D136" s="645"/>
      <c r="E136" s="644">
        <v>20.488</v>
      </c>
      <c r="F136" s="645"/>
      <c r="G136" s="648"/>
      <c r="H136" s="646"/>
      <c r="I136" s="648"/>
      <c r="J136" s="646"/>
      <c r="K136" s="667"/>
      <c r="L136" s="645"/>
    </row>
    <row r="137" spans="1:12" ht="15" customHeight="1" x14ac:dyDescent="0.25">
      <c r="A137" s="462">
        <f t="shared" si="13"/>
        <v>122</v>
      </c>
      <c r="B137" s="489" t="s">
        <v>14</v>
      </c>
      <c r="C137" s="644">
        <f t="shared" si="12"/>
        <v>23.039000000000001</v>
      </c>
      <c r="D137" s="645"/>
      <c r="E137" s="644">
        <v>23.039000000000001</v>
      </c>
      <c r="F137" s="645"/>
      <c r="G137" s="648"/>
      <c r="H137" s="646"/>
      <c r="I137" s="648"/>
      <c r="J137" s="646"/>
      <c r="K137" s="667"/>
      <c r="L137" s="643"/>
    </row>
    <row r="138" spans="1:12" ht="15" customHeight="1" x14ac:dyDescent="0.25">
      <c r="A138" s="462">
        <f t="shared" si="13"/>
        <v>123</v>
      </c>
      <c r="B138" s="489" t="s">
        <v>30</v>
      </c>
      <c r="C138" s="644">
        <f t="shared" si="12"/>
        <v>11.103</v>
      </c>
      <c r="D138" s="645"/>
      <c r="E138" s="644">
        <v>11.103</v>
      </c>
      <c r="F138" s="645"/>
      <c r="G138" s="648"/>
      <c r="H138" s="646"/>
      <c r="I138" s="648"/>
      <c r="J138" s="646"/>
      <c r="K138" s="667"/>
      <c r="L138" s="643"/>
    </row>
    <row r="139" spans="1:12" ht="15" customHeight="1" x14ac:dyDescent="0.25">
      <c r="A139" s="462">
        <f t="shared" si="13"/>
        <v>124</v>
      </c>
      <c r="B139" s="489" t="s">
        <v>112</v>
      </c>
      <c r="C139" s="644">
        <f t="shared" ref="C139:D177" si="16">E139+G139+I139+K139</f>
        <v>122.071</v>
      </c>
      <c r="D139" s="645">
        <f>F139+H139+J139+L139</f>
        <v>85.23</v>
      </c>
      <c r="E139" s="644">
        <v>119.071</v>
      </c>
      <c r="F139" s="645">
        <v>85.23</v>
      </c>
      <c r="G139" s="648"/>
      <c r="H139" s="646"/>
      <c r="I139" s="648"/>
      <c r="J139" s="646"/>
      <c r="K139" s="667">
        <v>3</v>
      </c>
      <c r="L139" s="643"/>
    </row>
    <row r="140" spans="1:12" ht="15" customHeight="1" thickBot="1" x14ac:dyDescent="0.3">
      <c r="A140" s="462">
        <f t="shared" si="13"/>
        <v>125</v>
      </c>
      <c r="B140" s="496" t="s">
        <v>156</v>
      </c>
      <c r="C140" s="650">
        <f t="shared" si="16"/>
        <v>98.897999999999996</v>
      </c>
      <c r="D140" s="668">
        <f>F140+H140+J140+L140</f>
        <v>96.067999999999998</v>
      </c>
      <c r="E140" s="650">
        <v>98.897999999999996</v>
      </c>
      <c r="F140" s="668">
        <v>96.067999999999998</v>
      </c>
      <c r="G140" s="661"/>
      <c r="H140" s="662"/>
      <c r="I140" s="661"/>
      <c r="J140" s="662"/>
      <c r="K140" s="710"/>
      <c r="L140" s="668"/>
    </row>
    <row r="141" spans="1:12" ht="33" customHeight="1" thickBot="1" x14ac:dyDescent="0.3">
      <c r="A141" s="462">
        <f t="shared" si="13"/>
        <v>126</v>
      </c>
      <c r="B141" s="497" t="s">
        <v>178</v>
      </c>
      <c r="C141" s="675">
        <f t="shared" si="16"/>
        <v>9707.4419100000014</v>
      </c>
      <c r="D141" s="676">
        <f>F141+H141+J141+L141</f>
        <v>3118.2930000000001</v>
      </c>
      <c r="E141" s="618">
        <f>E142+SUM(E166:E178)+E180+E184</f>
        <v>6292.8260300000002</v>
      </c>
      <c r="F141" s="674">
        <f t="shared" ref="F141:L141" si="17">F142+SUM(F166:F178)+F180+F184</f>
        <v>1761.8819999999998</v>
      </c>
      <c r="G141" s="618">
        <f t="shared" si="17"/>
        <v>2879.4708799999999</v>
      </c>
      <c r="H141" s="674">
        <f t="shared" si="17"/>
        <v>1043.252</v>
      </c>
      <c r="I141" s="618"/>
      <c r="J141" s="674"/>
      <c r="K141" s="618">
        <f t="shared" si="17"/>
        <v>535.14499999999998</v>
      </c>
      <c r="L141" s="674">
        <f t="shared" si="17"/>
        <v>313.15899999999999</v>
      </c>
    </row>
    <row r="142" spans="1:12" ht="15" customHeight="1" x14ac:dyDescent="0.25">
      <c r="A142" s="462">
        <f t="shared" si="13"/>
        <v>127</v>
      </c>
      <c r="B142" s="498" t="s">
        <v>301</v>
      </c>
      <c r="C142" s="711">
        <f>E142+G142+I142+K142</f>
        <v>5018.3298800000002</v>
      </c>
      <c r="D142" s="712">
        <f>F142+H142+J142+L142</f>
        <v>45</v>
      </c>
      <c r="E142" s="713">
        <f>SUM(E143:E163)</f>
        <v>3634.8</v>
      </c>
      <c r="F142" s="714"/>
      <c r="G142" s="713">
        <f>SUM(G143:G165)</f>
        <v>1383.5298799999998</v>
      </c>
      <c r="H142" s="713">
        <f>SUM(H143:H162)</f>
        <v>45</v>
      </c>
      <c r="I142" s="711"/>
      <c r="J142" s="714"/>
      <c r="K142" s="711"/>
      <c r="L142" s="714"/>
    </row>
    <row r="143" spans="1:12" ht="15" customHeight="1" x14ac:dyDescent="0.25">
      <c r="A143" s="462">
        <f t="shared" si="13"/>
        <v>128</v>
      </c>
      <c r="B143" s="499" t="s">
        <v>62</v>
      </c>
      <c r="C143" s="715">
        <f t="shared" si="16"/>
        <v>960</v>
      </c>
      <c r="D143" s="716">
        <f t="shared" ref="D143:D147" si="18">F143+H143+J143+L143</f>
        <v>0</v>
      </c>
      <c r="E143" s="604">
        <v>960</v>
      </c>
      <c r="F143" s="637"/>
      <c r="G143" s="717"/>
      <c r="H143" s="718"/>
      <c r="I143" s="709"/>
      <c r="J143" s="684"/>
      <c r="K143" s="658"/>
      <c r="L143" s="684"/>
    </row>
    <row r="144" spans="1:12" ht="15" customHeight="1" x14ac:dyDescent="0.25">
      <c r="A144" s="462">
        <f t="shared" si="13"/>
        <v>129</v>
      </c>
      <c r="B144" s="485" t="s">
        <v>63</v>
      </c>
      <c r="C144" s="648">
        <f t="shared" si="16"/>
        <v>50</v>
      </c>
      <c r="D144" s="716">
        <f t="shared" si="18"/>
        <v>0</v>
      </c>
      <c r="E144" s="648">
        <v>50</v>
      </c>
      <c r="F144" s="646"/>
      <c r="G144" s="709"/>
      <c r="H144" s="719"/>
      <c r="I144" s="648"/>
      <c r="J144" s="646"/>
      <c r="K144" s="649"/>
      <c r="L144" s="646"/>
    </row>
    <row r="145" spans="1:12" ht="15" customHeight="1" x14ac:dyDescent="0.25">
      <c r="A145" s="462">
        <f t="shared" si="13"/>
        <v>130</v>
      </c>
      <c r="B145" s="485" t="s">
        <v>64</v>
      </c>
      <c r="C145" s="648">
        <f t="shared" si="16"/>
        <v>84</v>
      </c>
      <c r="D145" s="716">
        <f t="shared" si="18"/>
        <v>0</v>
      </c>
      <c r="E145" s="648">
        <v>84</v>
      </c>
      <c r="F145" s="646"/>
      <c r="G145" s="648"/>
      <c r="H145" s="720"/>
      <c r="I145" s="648"/>
      <c r="J145" s="646"/>
      <c r="K145" s="649"/>
      <c r="L145" s="646"/>
    </row>
    <row r="146" spans="1:12" ht="15" customHeight="1" x14ac:dyDescent="0.25">
      <c r="A146" s="462">
        <f t="shared" si="13"/>
        <v>131</v>
      </c>
      <c r="B146" s="485" t="s">
        <v>65</v>
      </c>
      <c r="C146" s="648">
        <f t="shared" si="16"/>
        <v>10</v>
      </c>
      <c r="D146" s="716">
        <f t="shared" si="18"/>
        <v>0</v>
      </c>
      <c r="E146" s="648">
        <v>10</v>
      </c>
      <c r="F146" s="646"/>
      <c r="G146" s="648"/>
      <c r="H146" s="720"/>
      <c r="I146" s="648"/>
      <c r="J146" s="646"/>
      <c r="K146" s="649"/>
      <c r="L146" s="646"/>
    </row>
    <row r="147" spans="1:12" ht="15" customHeight="1" x14ac:dyDescent="0.25">
      <c r="A147" s="462">
        <f t="shared" si="13"/>
        <v>132</v>
      </c>
      <c r="B147" s="217" t="s">
        <v>629</v>
      </c>
      <c r="C147" s="648">
        <f t="shared" si="16"/>
        <v>109.309</v>
      </c>
      <c r="D147" s="721">
        <f t="shared" si="18"/>
        <v>45</v>
      </c>
      <c r="E147" s="648"/>
      <c r="F147" s="646"/>
      <c r="G147" s="722">
        <v>109.309</v>
      </c>
      <c r="H147" s="723">
        <v>45</v>
      </c>
      <c r="I147" s="648"/>
      <c r="J147" s="646"/>
      <c r="K147" s="649"/>
      <c r="L147" s="646"/>
    </row>
    <row r="148" spans="1:12" ht="15" customHeight="1" x14ac:dyDescent="0.25">
      <c r="A148" s="462">
        <f t="shared" si="13"/>
        <v>133</v>
      </c>
      <c r="B148" s="486" t="s">
        <v>2</v>
      </c>
      <c r="C148" s="648">
        <f t="shared" si="16"/>
        <v>508.1</v>
      </c>
      <c r="D148" s="645"/>
      <c r="E148" s="648"/>
      <c r="F148" s="646"/>
      <c r="G148" s="648">
        <v>508.1</v>
      </c>
      <c r="H148" s="720"/>
      <c r="I148" s="648"/>
      <c r="J148" s="646"/>
      <c r="K148" s="649"/>
      <c r="L148" s="646"/>
    </row>
    <row r="149" spans="1:12" ht="25.5" customHeight="1" x14ac:dyDescent="0.25">
      <c r="A149" s="462">
        <f t="shared" si="13"/>
        <v>134</v>
      </c>
      <c r="B149" s="468" t="s">
        <v>254</v>
      </c>
      <c r="C149" s="648">
        <f t="shared" si="16"/>
        <v>5</v>
      </c>
      <c r="D149" s="645"/>
      <c r="E149" s="648">
        <v>5</v>
      </c>
      <c r="F149" s="646"/>
      <c r="G149" s="648"/>
      <c r="H149" s="720"/>
      <c r="I149" s="648"/>
      <c r="J149" s="646"/>
      <c r="K149" s="649"/>
      <c r="L149" s="646"/>
    </row>
    <row r="150" spans="1:12" ht="15" customHeight="1" x14ac:dyDescent="0.25">
      <c r="A150" s="462">
        <f t="shared" si="13"/>
        <v>135</v>
      </c>
      <c r="B150" s="485" t="s">
        <v>67</v>
      </c>
      <c r="C150" s="648">
        <f t="shared" si="16"/>
        <v>412.6</v>
      </c>
      <c r="D150" s="645"/>
      <c r="E150" s="648"/>
      <c r="F150" s="646"/>
      <c r="G150" s="648">
        <v>412.6</v>
      </c>
      <c r="H150" s="720"/>
      <c r="I150" s="648"/>
      <c r="J150" s="646"/>
      <c r="K150" s="649"/>
      <c r="L150" s="646"/>
    </row>
    <row r="151" spans="1:12" ht="15" customHeight="1" x14ac:dyDescent="0.25">
      <c r="A151" s="462">
        <f t="shared" si="13"/>
        <v>136</v>
      </c>
      <c r="B151" s="485" t="s">
        <v>68</v>
      </c>
      <c r="C151" s="648">
        <f t="shared" si="16"/>
        <v>1890</v>
      </c>
      <c r="D151" s="645"/>
      <c r="E151" s="604">
        <v>1890</v>
      </c>
      <c r="F151" s="646"/>
      <c r="G151" s="648"/>
      <c r="H151" s="720"/>
      <c r="I151" s="648"/>
      <c r="J151" s="646"/>
      <c r="K151" s="649"/>
      <c r="L151" s="646"/>
    </row>
    <row r="152" spans="1:12" ht="15" customHeight="1" x14ac:dyDescent="0.25">
      <c r="A152" s="462">
        <f t="shared" si="13"/>
        <v>137</v>
      </c>
      <c r="B152" s="486" t="s">
        <v>286</v>
      </c>
      <c r="C152" s="724">
        <f t="shared" si="16"/>
        <v>17.8</v>
      </c>
      <c r="D152" s="725"/>
      <c r="E152" s="724">
        <v>17.8</v>
      </c>
      <c r="F152" s="726"/>
      <c r="G152" s="727"/>
      <c r="H152" s="728"/>
      <c r="I152" s="727"/>
      <c r="J152" s="726"/>
      <c r="K152" s="729"/>
      <c r="L152" s="726"/>
    </row>
    <row r="153" spans="1:12" ht="15" customHeight="1" x14ac:dyDescent="0.25">
      <c r="A153" s="462">
        <f t="shared" si="13"/>
        <v>138</v>
      </c>
      <c r="B153" s="500" t="s">
        <v>530</v>
      </c>
      <c r="C153" s="724">
        <f t="shared" si="16"/>
        <v>10</v>
      </c>
      <c r="D153" s="645"/>
      <c r="E153" s="648">
        <v>10</v>
      </c>
      <c r="F153" s="646"/>
      <c r="G153" s="648"/>
      <c r="H153" s="720"/>
      <c r="I153" s="648"/>
      <c r="J153" s="646"/>
      <c r="K153" s="649"/>
      <c r="L153" s="646"/>
    </row>
    <row r="154" spans="1:12" ht="15" customHeight="1" x14ac:dyDescent="0.25">
      <c r="A154" s="462">
        <f t="shared" si="13"/>
        <v>139</v>
      </c>
      <c r="B154" s="486" t="s">
        <v>529</v>
      </c>
      <c r="C154" s="724">
        <f t="shared" si="16"/>
        <v>110</v>
      </c>
      <c r="D154" s="645"/>
      <c r="E154" s="648">
        <v>110</v>
      </c>
      <c r="F154" s="646"/>
      <c r="G154" s="648"/>
      <c r="H154" s="720"/>
      <c r="I154" s="648"/>
      <c r="J154" s="646"/>
      <c r="K154" s="649"/>
      <c r="L154" s="646"/>
    </row>
    <row r="155" spans="1:12" ht="15" customHeight="1" x14ac:dyDescent="0.25">
      <c r="A155" s="462">
        <f t="shared" si="13"/>
        <v>140</v>
      </c>
      <c r="B155" s="167" t="s">
        <v>229</v>
      </c>
      <c r="C155" s="724">
        <f t="shared" si="16"/>
        <v>7</v>
      </c>
      <c r="D155" s="645"/>
      <c r="E155" s="648">
        <v>7</v>
      </c>
      <c r="F155" s="646"/>
      <c r="G155" s="648"/>
      <c r="H155" s="720"/>
      <c r="I155" s="648"/>
      <c r="J155" s="646"/>
      <c r="K155" s="649"/>
      <c r="L155" s="646"/>
    </row>
    <row r="156" spans="1:12" ht="15" customHeight="1" x14ac:dyDescent="0.25">
      <c r="A156" s="462">
        <f t="shared" si="13"/>
        <v>141</v>
      </c>
      <c r="B156" s="217" t="s">
        <v>630</v>
      </c>
      <c r="C156" s="660">
        <f t="shared" si="16"/>
        <v>354</v>
      </c>
      <c r="D156" s="690"/>
      <c r="E156" s="730">
        <v>354</v>
      </c>
      <c r="F156" s="662"/>
      <c r="G156" s="661"/>
      <c r="H156" s="731"/>
      <c r="I156" s="648"/>
      <c r="J156" s="646"/>
      <c r="K156" s="649"/>
      <c r="L156" s="646"/>
    </row>
    <row r="157" spans="1:12" s="378" customFormat="1" ht="15" customHeight="1" x14ac:dyDescent="0.25">
      <c r="A157" s="462">
        <f t="shared" si="13"/>
        <v>142</v>
      </c>
      <c r="B157" s="468" t="s">
        <v>553</v>
      </c>
      <c r="C157" s="660">
        <f t="shared" si="16"/>
        <v>178.6</v>
      </c>
      <c r="D157" s="690"/>
      <c r="E157" s="730"/>
      <c r="F157" s="732"/>
      <c r="G157" s="730">
        <v>178.6</v>
      </c>
      <c r="H157" s="733"/>
      <c r="I157" s="648"/>
      <c r="J157" s="646"/>
      <c r="K157" s="649"/>
      <c r="L157" s="646"/>
    </row>
    <row r="158" spans="1:12" s="378" customFormat="1" ht="27.75" customHeight="1" x14ac:dyDescent="0.25">
      <c r="A158" s="462">
        <f t="shared" si="13"/>
        <v>143</v>
      </c>
      <c r="B158" s="468" t="s">
        <v>554</v>
      </c>
      <c r="C158" s="660">
        <f t="shared" si="16"/>
        <v>107.07</v>
      </c>
      <c r="D158" s="690"/>
      <c r="E158" s="730"/>
      <c r="F158" s="732"/>
      <c r="G158" s="730">
        <v>107.07</v>
      </c>
      <c r="H158" s="733"/>
      <c r="I158" s="648"/>
      <c r="J158" s="646"/>
      <c r="K158" s="649"/>
      <c r="L158" s="646"/>
    </row>
    <row r="159" spans="1:12" s="378" customFormat="1" ht="15" customHeight="1" x14ac:dyDescent="0.25">
      <c r="A159" s="462">
        <f t="shared" si="13"/>
        <v>144</v>
      </c>
      <c r="B159" s="468" t="s">
        <v>545</v>
      </c>
      <c r="C159" s="660">
        <f t="shared" si="16"/>
        <v>24.678999999999998</v>
      </c>
      <c r="D159" s="690"/>
      <c r="E159" s="730"/>
      <c r="F159" s="732"/>
      <c r="G159" s="730">
        <v>24.678999999999998</v>
      </c>
      <c r="H159" s="733"/>
      <c r="I159" s="734"/>
      <c r="J159" s="735"/>
      <c r="K159" s="736"/>
      <c r="L159" s="735"/>
    </row>
    <row r="160" spans="1:12" s="283" customFormat="1" ht="15" customHeight="1" x14ac:dyDescent="0.25">
      <c r="A160" s="462">
        <f t="shared" si="13"/>
        <v>145</v>
      </c>
      <c r="B160" s="503" t="s">
        <v>337</v>
      </c>
      <c r="C160" s="737">
        <f t="shared" si="16"/>
        <v>100</v>
      </c>
      <c r="D160" s="738"/>
      <c r="E160" s="739">
        <v>100</v>
      </c>
      <c r="F160" s="740"/>
      <c r="G160" s="739"/>
      <c r="H160" s="741"/>
      <c r="I160" s="709"/>
      <c r="J160" s="684"/>
      <c r="K160" s="658"/>
      <c r="L160" s="684"/>
    </row>
    <row r="161" spans="1:12" s="367" customFormat="1" ht="15" customHeight="1" x14ac:dyDescent="0.25">
      <c r="A161" s="462">
        <f t="shared" si="13"/>
        <v>146</v>
      </c>
      <c r="B161" s="468" t="s">
        <v>536</v>
      </c>
      <c r="C161" s="620">
        <f t="shared" si="16"/>
        <v>12</v>
      </c>
      <c r="D161" s="742"/>
      <c r="E161" s="743">
        <v>12</v>
      </c>
      <c r="F161" s="744"/>
      <c r="G161" s="743"/>
      <c r="H161" s="745"/>
      <c r="I161" s="648"/>
      <c r="J161" s="646"/>
      <c r="K161" s="649"/>
      <c r="L161" s="646"/>
    </row>
    <row r="162" spans="1:12" s="367" customFormat="1" ht="15" customHeight="1" x14ac:dyDescent="0.25">
      <c r="A162" s="462">
        <f t="shared" si="13"/>
        <v>147</v>
      </c>
      <c r="B162" s="468" t="s">
        <v>537</v>
      </c>
      <c r="C162" s="620">
        <f t="shared" si="16"/>
        <v>10</v>
      </c>
      <c r="D162" s="742"/>
      <c r="E162" s="743">
        <v>10</v>
      </c>
      <c r="F162" s="744"/>
      <c r="G162" s="743"/>
      <c r="H162" s="745"/>
      <c r="I162" s="648"/>
      <c r="J162" s="646"/>
      <c r="K162" s="649"/>
      <c r="L162" s="646"/>
    </row>
    <row r="163" spans="1:12" s="378" customFormat="1" ht="15" customHeight="1" x14ac:dyDescent="0.25">
      <c r="A163" s="462">
        <f t="shared" si="13"/>
        <v>148</v>
      </c>
      <c r="B163" s="468" t="s">
        <v>557</v>
      </c>
      <c r="C163" s="620">
        <f t="shared" si="16"/>
        <v>15</v>
      </c>
      <c r="D163" s="742"/>
      <c r="E163" s="743">
        <v>15</v>
      </c>
      <c r="F163" s="744"/>
      <c r="G163" s="746"/>
      <c r="H163" s="747"/>
      <c r="I163" s="648"/>
      <c r="J163" s="646"/>
      <c r="K163" s="649"/>
      <c r="L163" s="646"/>
    </row>
    <row r="164" spans="1:12" s="424" customFormat="1" ht="33" customHeight="1" thickBot="1" x14ac:dyDescent="0.3">
      <c r="A164" s="462">
        <f t="shared" si="13"/>
        <v>149</v>
      </c>
      <c r="B164" s="617" t="s">
        <v>658</v>
      </c>
      <c r="C164" s="620">
        <f t="shared" si="16"/>
        <v>15.58226</v>
      </c>
      <c r="D164" s="748"/>
      <c r="E164" s="743"/>
      <c r="F164" s="744"/>
      <c r="G164" s="743">
        <v>15.58226</v>
      </c>
      <c r="H164" s="749"/>
      <c r="I164" s="639"/>
      <c r="J164" s="646"/>
      <c r="K164" s="649"/>
      <c r="L164" s="646"/>
    </row>
    <row r="165" spans="1:12" s="583" customFormat="1" ht="16.5" customHeight="1" thickBot="1" x14ac:dyDescent="0.3">
      <c r="A165" s="462">
        <v>150</v>
      </c>
      <c r="B165" s="619" t="s">
        <v>700</v>
      </c>
      <c r="C165" s="620">
        <f t="shared" si="16"/>
        <v>27.58962</v>
      </c>
      <c r="D165" s="748"/>
      <c r="E165" s="743"/>
      <c r="F165" s="750"/>
      <c r="G165" s="751">
        <v>27.58962</v>
      </c>
      <c r="H165" s="749"/>
      <c r="I165" s="639"/>
      <c r="J165" s="646"/>
      <c r="K165" s="649"/>
      <c r="L165" s="646"/>
    </row>
    <row r="166" spans="1:12" ht="15" customHeight="1" x14ac:dyDescent="0.25">
      <c r="A166" s="462">
        <v>151</v>
      </c>
      <c r="B166" s="489" t="s">
        <v>29</v>
      </c>
      <c r="C166" s="752">
        <f t="shared" si="16"/>
        <v>1259.4070300000001</v>
      </c>
      <c r="D166" s="753">
        <f t="shared" si="16"/>
        <v>1005.215</v>
      </c>
      <c r="E166" s="608">
        <v>994.84402999999998</v>
      </c>
      <c r="F166" s="616">
        <v>845.99599999999998</v>
      </c>
      <c r="G166" s="754">
        <v>104.563</v>
      </c>
      <c r="H166" s="522">
        <v>59.662999999999997</v>
      </c>
      <c r="I166" s="644"/>
      <c r="J166" s="645"/>
      <c r="K166" s="667">
        <v>160</v>
      </c>
      <c r="L166" s="645">
        <v>99.555999999999997</v>
      </c>
    </row>
    <row r="167" spans="1:12" ht="15" customHeight="1" x14ac:dyDescent="0.25">
      <c r="A167" s="462">
        <f t="shared" si="13"/>
        <v>152</v>
      </c>
      <c r="B167" s="490" t="s">
        <v>285</v>
      </c>
      <c r="C167" s="644">
        <f t="shared" si="16"/>
        <v>1895.7309999999998</v>
      </c>
      <c r="D167" s="645">
        <f>F167+H167+J167+L167</f>
        <v>1551.6179999999999</v>
      </c>
      <c r="E167" s="608">
        <v>1108.6079999999999</v>
      </c>
      <c r="F167" s="616">
        <v>896.11500000000001</v>
      </c>
      <c r="G167" s="608">
        <v>748.37800000000004</v>
      </c>
      <c r="H167" s="616">
        <v>655.50300000000004</v>
      </c>
      <c r="I167" s="639"/>
      <c r="J167" s="646"/>
      <c r="K167" s="667">
        <v>38.744999999999997</v>
      </c>
      <c r="L167" s="645"/>
    </row>
    <row r="168" spans="1:12" ht="15" customHeight="1" x14ac:dyDescent="0.25">
      <c r="A168" s="462">
        <f t="shared" si="13"/>
        <v>153</v>
      </c>
      <c r="B168" s="489" t="s">
        <v>8</v>
      </c>
      <c r="C168" s="615">
        <f t="shared" si="16"/>
        <v>20.184000000000001</v>
      </c>
      <c r="D168" s="616"/>
      <c r="E168" s="608"/>
      <c r="F168" s="616"/>
      <c r="G168" s="608">
        <v>20.184000000000001</v>
      </c>
      <c r="H168" s="755"/>
      <c r="I168" s="602"/>
      <c r="J168" s="603"/>
      <c r="K168" s="756"/>
      <c r="L168" s="616"/>
    </row>
    <row r="169" spans="1:12" ht="15" customHeight="1" x14ac:dyDescent="0.25">
      <c r="A169" s="462">
        <f t="shared" si="13"/>
        <v>154</v>
      </c>
      <c r="B169" s="489" t="s">
        <v>9</v>
      </c>
      <c r="C169" s="644">
        <f t="shared" si="16"/>
        <v>14.896000000000001</v>
      </c>
      <c r="D169" s="645"/>
      <c r="E169" s="639"/>
      <c r="F169" s="643"/>
      <c r="G169" s="644">
        <v>14.896000000000001</v>
      </c>
      <c r="H169" s="695"/>
      <c r="I169" s="648"/>
      <c r="J169" s="646"/>
      <c r="K169" s="649"/>
      <c r="L169" s="646"/>
    </row>
    <row r="170" spans="1:12" ht="15" customHeight="1" x14ac:dyDescent="0.25">
      <c r="A170" s="462">
        <f t="shared" si="13"/>
        <v>155</v>
      </c>
      <c r="B170" s="489" t="s">
        <v>10</v>
      </c>
      <c r="C170" s="644">
        <f t="shared" si="16"/>
        <v>17.248000000000001</v>
      </c>
      <c r="D170" s="645"/>
      <c r="E170" s="639"/>
      <c r="F170" s="643"/>
      <c r="G170" s="644">
        <v>17.248000000000001</v>
      </c>
      <c r="H170" s="695"/>
      <c r="I170" s="648"/>
      <c r="J170" s="646"/>
      <c r="K170" s="649"/>
      <c r="L170" s="646"/>
    </row>
    <row r="171" spans="1:12" ht="15" customHeight="1" x14ac:dyDescent="0.25">
      <c r="A171" s="462">
        <f t="shared" ref="A171:A224" si="19">A170+1</f>
        <v>156</v>
      </c>
      <c r="B171" s="489" t="s">
        <v>11</v>
      </c>
      <c r="C171" s="644">
        <f t="shared" si="16"/>
        <v>6.6639999999999997</v>
      </c>
      <c r="D171" s="645"/>
      <c r="E171" s="639"/>
      <c r="F171" s="643"/>
      <c r="G171" s="644">
        <v>6.6639999999999997</v>
      </c>
      <c r="H171" s="695"/>
      <c r="I171" s="648"/>
      <c r="J171" s="646"/>
      <c r="K171" s="649"/>
      <c r="L171" s="646"/>
    </row>
    <row r="172" spans="1:12" ht="15" customHeight="1" x14ac:dyDescent="0.25">
      <c r="A172" s="462">
        <f t="shared" si="19"/>
        <v>157</v>
      </c>
      <c r="B172" s="489" t="s">
        <v>12</v>
      </c>
      <c r="C172" s="644">
        <f t="shared" si="16"/>
        <v>9.4079999999999995</v>
      </c>
      <c r="D172" s="645"/>
      <c r="E172" s="639"/>
      <c r="F172" s="643"/>
      <c r="G172" s="644">
        <v>9.4079999999999995</v>
      </c>
      <c r="H172" s="695"/>
      <c r="I172" s="648"/>
      <c r="J172" s="646"/>
      <c r="K172" s="649"/>
      <c r="L172" s="646"/>
    </row>
    <row r="173" spans="1:12" ht="15" customHeight="1" x14ac:dyDescent="0.25">
      <c r="A173" s="462">
        <f t="shared" si="19"/>
        <v>158</v>
      </c>
      <c r="B173" s="489" t="s">
        <v>13</v>
      </c>
      <c r="C173" s="644">
        <f t="shared" si="16"/>
        <v>27.832000000000001</v>
      </c>
      <c r="D173" s="645"/>
      <c r="E173" s="639"/>
      <c r="F173" s="643"/>
      <c r="G173" s="644">
        <v>27.832000000000001</v>
      </c>
      <c r="H173" s="695"/>
      <c r="I173" s="648"/>
      <c r="J173" s="646"/>
      <c r="K173" s="649"/>
      <c r="L173" s="646"/>
    </row>
    <row r="174" spans="1:12" ht="15" customHeight="1" x14ac:dyDescent="0.25">
      <c r="A174" s="462">
        <f t="shared" si="19"/>
        <v>159</v>
      </c>
      <c r="B174" s="489" t="s">
        <v>14</v>
      </c>
      <c r="C174" s="644">
        <f t="shared" si="16"/>
        <v>21.952000000000002</v>
      </c>
      <c r="D174" s="645"/>
      <c r="E174" s="639"/>
      <c r="F174" s="643"/>
      <c r="G174" s="644">
        <v>21.952000000000002</v>
      </c>
      <c r="H174" s="695"/>
      <c r="I174" s="648"/>
      <c r="J174" s="646"/>
      <c r="K174" s="649"/>
      <c r="L174" s="646"/>
    </row>
    <row r="175" spans="1:12" ht="15" customHeight="1" x14ac:dyDescent="0.25">
      <c r="A175" s="462">
        <f t="shared" si="19"/>
        <v>160</v>
      </c>
      <c r="B175" s="489" t="s">
        <v>15</v>
      </c>
      <c r="C175" s="644">
        <f t="shared" si="16"/>
        <v>10.976000000000001</v>
      </c>
      <c r="D175" s="645"/>
      <c r="E175" s="639"/>
      <c r="F175" s="643"/>
      <c r="G175" s="644">
        <v>10.976000000000001</v>
      </c>
      <c r="H175" s="695"/>
      <c r="I175" s="648"/>
      <c r="J175" s="646"/>
      <c r="K175" s="649"/>
      <c r="L175" s="646"/>
    </row>
    <row r="176" spans="1:12" ht="15" customHeight="1" x14ac:dyDescent="0.25">
      <c r="A176" s="462">
        <f t="shared" si="19"/>
        <v>161</v>
      </c>
      <c r="B176" s="489" t="s">
        <v>30</v>
      </c>
      <c r="C176" s="644">
        <f t="shared" si="16"/>
        <v>32.956000000000003</v>
      </c>
      <c r="D176" s="645"/>
      <c r="E176" s="644">
        <v>1.5960000000000001</v>
      </c>
      <c r="F176" s="643"/>
      <c r="G176" s="644">
        <v>31.36</v>
      </c>
      <c r="H176" s="695"/>
      <c r="I176" s="648"/>
      <c r="J176" s="646"/>
      <c r="K176" s="649"/>
      <c r="L176" s="646"/>
    </row>
    <row r="177" spans="1:12" ht="15" customHeight="1" x14ac:dyDescent="0.25">
      <c r="A177" s="462">
        <f t="shared" si="19"/>
        <v>162</v>
      </c>
      <c r="B177" s="489" t="s">
        <v>17</v>
      </c>
      <c r="C177" s="644">
        <f t="shared" si="16"/>
        <v>94.58</v>
      </c>
      <c r="D177" s="645"/>
      <c r="E177" s="644"/>
      <c r="F177" s="643"/>
      <c r="G177" s="644">
        <v>94.58</v>
      </c>
      <c r="H177" s="695"/>
      <c r="I177" s="648"/>
      <c r="J177" s="646"/>
      <c r="K177" s="649"/>
      <c r="L177" s="646"/>
    </row>
    <row r="178" spans="1:12" ht="15" customHeight="1" x14ac:dyDescent="0.25">
      <c r="A178" s="462">
        <f t="shared" si="19"/>
        <v>163</v>
      </c>
      <c r="B178" s="489" t="s">
        <v>119</v>
      </c>
      <c r="C178" s="757">
        <f t="shared" ref="C178:D185" si="20">E178+G178+I178+K178</f>
        <v>100</v>
      </c>
      <c r="D178" s="696">
        <f t="shared" si="20"/>
        <v>97.876000000000005</v>
      </c>
      <c r="E178" s="639"/>
      <c r="F178" s="643"/>
      <c r="G178" s="757">
        <f>G179</f>
        <v>100</v>
      </c>
      <c r="H178" s="696">
        <f>H179</f>
        <v>97.876000000000005</v>
      </c>
      <c r="I178" s="648"/>
      <c r="J178" s="646"/>
      <c r="K178" s="649"/>
      <c r="L178" s="646"/>
    </row>
    <row r="179" spans="1:12" ht="15" customHeight="1" x14ac:dyDescent="0.25">
      <c r="A179" s="462">
        <f t="shared" si="19"/>
        <v>164</v>
      </c>
      <c r="B179" s="485" t="s">
        <v>264</v>
      </c>
      <c r="C179" s="639">
        <f t="shared" si="20"/>
        <v>100</v>
      </c>
      <c r="D179" s="643">
        <f>F179+H179+J179+L179</f>
        <v>97.876000000000005</v>
      </c>
      <c r="E179" s="639"/>
      <c r="F179" s="643"/>
      <c r="G179" s="639">
        <v>100</v>
      </c>
      <c r="H179" s="758">
        <v>97.876000000000005</v>
      </c>
      <c r="I179" s="648"/>
      <c r="J179" s="646"/>
      <c r="K179" s="649"/>
      <c r="L179" s="646"/>
    </row>
    <row r="180" spans="1:12" ht="15" customHeight="1" x14ac:dyDescent="0.25">
      <c r="A180" s="462">
        <f t="shared" si="19"/>
        <v>165</v>
      </c>
      <c r="B180" s="489" t="s">
        <v>257</v>
      </c>
      <c r="C180" s="644">
        <f t="shared" si="20"/>
        <v>528.6</v>
      </c>
      <c r="D180" s="643"/>
      <c r="E180" s="650">
        <f>SUM(E181:E183)</f>
        <v>528.6</v>
      </c>
      <c r="F180" s="645"/>
      <c r="G180" s="639"/>
      <c r="H180" s="758"/>
      <c r="I180" s="648"/>
      <c r="J180" s="646"/>
      <c r="K180" s="649"/>
      <c r="L180" s="646"/>
    </row>
    <row r="181" spans="1:12" ht="26.25" customHeight="1" x14ac:dyDescent="0.25">
      <c r="A181" s="462">
        <f t="shared" si="19"/>
        <v>166</v>
      </c>
      <c r="B181" s="468" t="s">
        <v>538</v>
      </c>
      <c r="C181" s="660">
        <f t="shared" si="20"/>
        <v>513.5</v>
      </c>
      <c r="D181" s="603"/>
      <c r="E181" s="604">
        <v>513.5</v>
      </c>
      <c r="F181" s="664"/>
      <c r="G181" s="648"/>
      <c r="H181" s="720"/>
      <c r="I181" s="648"/>
      <c r="J181" s="646"/>
      <c r="K181" s="649"/>
      <c r="L181" s="646"/>
    </row>
    <row r="182" spans="1:12" ht="15" customHeight="1" x14ac:dyDescent="0.25">
      <c r="A182" s="462">
        <f t="shared" si="19"/>
        <v>167</v>
      </c>
      <c r="B182" s="485" t="s">
        <v>74</v>
      </c>
      <c r="C182" s="648">
        <f t="shared" si="20"/>
        <v>0.1</v>
      </c>
      <c r="D182" s="646"/>
      <c r="E182" s="709">
        <v>0.1</v>
      </c>
      <c r="F182" s="646"/>
      <c r="G182" s="648"/>
      <c r="H182" s="720"/>
      <c r="I182" s="648"/>
      <c r="J182" s="646"/>
      <c r="K182" s="649"/>
      <c r="L182" s="646"/>
    </row>
    <row r="183" spans="1:12" ht="15" customHeight="1" x14ac:dyDescent="0.25">
      <c r="A183" s="462">
        <f t="shared" si="19"/>
        <v>168</v>
      </c>
      <c r="B183" s="487" t="s">
        <v>230</v>
      </c>
      <c r="C183" s="648">
        <f t="shared" si="20"/>
        <v>15</v>
      </c>
      <c r="D183" s="646"/>
      <c r="E183" s="648">
        <v>15</v>
      </c>
      <c r="F183" s="646"/>
      <c r="G183" s="661"/>
      <c r="H183" s="731"/>
      <c r="I183" s="648"/>
      <c r="J183" s="646"/>
      <c r="K183" s="654"/>
      <c r="L183" s="662"/>
    </row>
    <row r="184" spans="1:12" ht="15" customHeight="1" thickBot="1" x14ac:dyDescent="0.3">
      <c r="A184" s="462">
        <f t="shared" si="19"/>
        <v>169</v>
      </c>
      <c r="B184" s="496" t="s">
        <v>7</v>
      </c>
      <c r="C184" s="759">
        <f t="shared" si="20"/>
        <v>648.67799999999988</v>
      </c>
      <c r="D184" s="760">
        <f t="shared" si="20"/>
        <v>418.584</v>
      </c>
      <c r="E184" s="650">
        <v>24.378</v>
      </c>
      <c r="F184" s="668">
        <v>19.771000000000001</v>
      </c>
      <c r="G184" s="761">
        <v>287.89999999999998</v>
      </c>
      <c r="H184" s="762">
        <v>185.21</v>
      </c>
      <c r="I184" s="763"/>
      <c r="J184" s="764"/>
      <c r="K184" s="765">
        <v>336.4</v>
      </c>
      <c r="L184" s="766">
        <v>213.60300000000001</v>
      </c>
    </row>
    <row r="185" spans="1:12" ht="34.5" customHeight="1" thickBot="1" x14ac:dyDescent="0.3">
      <c r="A185" s="462">
        <f t="shared" si="19"/>
        <v>170</v>
      </c>
      <c r="B185" s="508" t="s">
        <v>265</v>
      </c>
      <c r="C185" s="675">
        <f t="shared" si="20"/>
        <v>5567.9279999999999</v>
      </c>
      <c r="D185" s="676"/>
      <c r="E185" s="675">
        <f>E186+E196+SUM(E200:E209)</f>
        <v>2072.6279999999997</v>
      </c>
      <c r="F185" s="767"/>
      <c r="G185" s="675">
        <f>G186+G196+SUM(G200:G209)</f>
        <v>3491.8</v>
      </c>
      <c r="H185" s="768"/>
      <c r="I185" s="769"/>
      <c r="J185" s="767"/>
      <c r="K185" s="675">
        <f>K186+K196+SUM(K200:K209)</f>
        <v>3.5</v>
      </c>
      <c r="L185" s="768"/>
    </row>
    <row r="186" spans="1:12" ht="15" customHeight="1" x14ac:dyDescent="0.25">
      <c r="A186" s="462">
        <f t="shared" si="19"/>
        <v>171</v>
      </c>
      <c r="B186" s="509" t="s">
        <v>260</v>
      </c>
      <c r="C186" s="717">
        <f>SUM(C187:C195)</f>
        <v>4352.8</v>
      </c>
      <c r="D186" s="770"/>
      <c r="E186" s="717">
        <f>SUM(E187:E195)</f>
        <v>861</v>
      </c>
      <c r="F186" s="770"/>
      <c r="G186" s="717">
        <f>G190+G194</f>
        <v>3491.8</v>
      </c>
      <c r="H186" s="771"/>
      <c r="I186" s="772"/>
      <c r="J186" s="773"/>
      <c r="K186" s="772"/>
      <c r="L186" s="773"/>
    </row>
    <row r="187" spans="1:12" ht="15" customHeight="1" x14ac:dyDescent="0.25">
      <c r="A187" s="462">
        <f t="shared" si="19"/>
        <v>172</v>
      </c>
      <c r="B187" s="510" t="s">
        <v>76</v>
      </c>
      <c r="C187" s="774">
        <f>E187+G187+I187+K187</f>
        <v>133</v>
      </c>
      <c r="D187" s="775"/>
      <c r="E187" s="776">
        <v>133</v>
      </c>
      <c r="F187" s="770"/>
      <c r="G187" s="717"/>
      <c r="H187" s="770"/>
      <c r="I187" s="709"/>
      <c r="J187" s="684"/>
      <c r="K187" s="658"/>
      <c r="L187" s="684"/>
    </row>
    <row r="188" spans="1:12" s="383" customFormat="1" ht="25.5" customHeight="1" x14ac:dyDescent="0.25">
      <c r="A188" s="462">
        <f t="shared" si="19"/>
        <v>173</v>
      </c>
      <c r="B188" s="511" t="s">
        <v>528</v>
      </c>
      <c r="C188" s="777">
        <f>E188+G188+I188+K188</f>
        <v>100</v>
      </c>
      <c r="D188" s="778"/>
      <c r="E188" s="776">
        <v>100</v>
      </c>
      <c r="F188" s="778"/>
      <c r="G188" s="779"/>
      <c r="H188" s="778"/>
      <c r="I188" s="709"/>
      <c r="J188" s="684"/>
      <c r="K188" s="658"/>
      <c r="L188" s="684"/>
    </row>
    <row r="189" spans="1:12" ht="25.5" customHeight="1" x14ac:dyDescent="0.25">
      <c r="A189" s="462">
        <f t="shared" si="19"/>
        <v>174</v>
      </c>
      <c r="B189" s="468" t="s">
        <v>539</v>
      </c>
      <c r="C189" s="602">
        <f>E189+G189+I189+K189</f>
        <v>10</v>
      </c>
      <c r="D189" s="659"/>
      <c r="E189" s="604">
        <v>10</v>
      </c>
      <c r="F189" s="780"/>
      <c r="G189" s="709"/>
      <c r="H189" s="684"/>
      <c r="I189" s="648"/>
      <c r="J189" s="646"/>
      <c r="K189" s="649"/>
      <c r="L189" s="646"/>
    </row>
    <row r="190" spans="1:12" s="378" customFormat="1" ht="15" customHeight="1" x14ac:dyDescent="0.25">
      <c r="A190" s="462">
        <f t="shared" si="19"/>
        <v>175</v>
      </c>
      <c r="B190" s="468" t="s">
        <v>552</v>
      </c>
      <c r="C190" s="602">
        <f>E190+G190+I190+K190</f>
        <v>998</v>
      </c>
      <c r="D190" s="659"/>
      <c r="E190" s="604"/>
      <c r="F190" s="647"/>
      <c r="G190" s="604">
        <v>998</v>
      </c>
      <c r="H190" s="647"/>
      <c r="I190" s="648"/>
      <c r="J190" s="646"/>
      <c r="K190" s="649"/>
      <c r="L190" s="646"/>
    </row>
    <row r="191" spans="1:12" ht="15" customHeight="1" x14ac:dyDescent="0.25">
      <c r="A191" s="462">
        <f t="shared" si="19"/>
        <v>176</v>
      </c>
      <c r="B191" s="468" t="s">
        <v>284</v>
      </c>
      <c r="C191" s="781">
        <f t="shared" ref="C191:C194" si="21">E191+G191+I191+K191</f>
        <v>55</v>
      </c>
      <c r="D191" s="659"/>
      <c r="E191" s="602">
        <v>55</v>
      </c>
      <c r="F191" s="603"/>
      <c r="G191" s="602"/>
      <c r="H191" s="603"/>
      <c r="I191" s="648"/>
      <c r="J191" s="646"/>
      <c r="K191" s="649"/>
      <c r="L191" s="646"/>
    </row>
    <row r="192" spans="1:12" ht="15" customHeight="1" x14ac:dyDescent="0.25">
      <c r="A192" s="462">
        <f t="shared" si="19"/>
        <v>177</v>
      </c>
      <c r="B192" s="468" t="s">
        <v>287</v>
      </c>
      <c r="C192" s="781">
        <f t="shared" si="21"/>
        <v>3</v>
      </c>
      <c r="D192" s="692"/>
      <c r="E192" s="781">
        <v>3</v>
      </c>
      <c r="F192" s="692"/>
      <c r="G192" s="782"/>
      <c r="H192" s="783"/>
      <c r="I192" s="648"/>
      <c r="J192" s="646"/>
      <c r="K192" s="649"/>
      <c r="L192" s="646"/>
    </row>
    <row r="193" spans="1:12" s="367" customFormat="1" ht="15" customHeight="1" x14ac:dyDescent="0.25">
      <c r="A193" s="462">
        <f t="shared" si="19"/>
        <v>178</v>
      </c>
      <c r="B193" s="465" t="s">
        <v>77</v>
      </c>
      <c r="C193" s="781">
        <f>E193+G193+I193+K193</f>
        <v>400</v>
      </c>
      <c r="D193" s="692"/>
      <c r="E193" s="709">
        <v>400</v>
      </c>
      <c r="F193" s="784"/>
      <c r="G193" s="782"/>
      <c r="H193" s="783"/>
      <c r="I193" s="648"/>
      <c r="J193" s="646"/>
      <c r="K193" s="649"/>
      <c r="L193" s="646"/>
    </row>
    <row r="194" spans="1:12" ht="15" customHeight="1" x14ac:dyDescent="0.25">
      <c r="A194" s="462">
        <f t="shared" si="19"/>
        <v>179</v>
      </c>
      <c r="B194" s="512" t="s">
        <v>220</v>
      </c>
      <c r="C194" s="781">
        <f t="shared" si="21"/>
        <v>2573.8000000000002</v>
      </c>
      <c r="D194" s="692"/>
      <c r="E194" s="776">
        <v>80</v>
      </c>
      <c r="F194" s="785"/>
      <c r="G194" s="604">
        <v>2493.8000000000002</v>
      </c>
      <c r="H194" s="783"/>
      <c r="I194" s="648"/>
      <c r="J194" s="646"/>
      <c r="K194" s="649"/>
      <c r="L194" s="646"/>
    </row>
    <row r="195" spans="1:12" ht="15" customHeight="1" x14ac:dyDescent="0.25">
      <c r="A195" s="462">
        <f t="shared" si="19"/>
        <v>180</v>
      </c>
      <c r="B195" s="465" t="s">
        <v>227</v>
      </c>
      <c r="C195" s="648">
        <f>E195+G195+I195+K195</f>
        <v>80</v>
      </c>
      <c r="D195" s="646"/>
      <c r="E195" s="648">
        <v>80</v>
      </c>
      <c r="F195" s="664"/>
      <c r="G195" s="709"/>
      <c r="H195" s="664"/>
      <c r="I195" s="648"/>
      <c r="J195" s="664"/>
      <c r="K195" s="649"/>
      <c r="L195" s="664"/>
    </row>
    <row r="196" spans="1:12" ht="15" customHeight="1" x14ac:dyDescent="0.25">
      <c r="A196" s="462">
        <f t="shared" si="19"/>
        <v>181</v>
      </c>
      <c r="B196" s="470" t="s">
        <v>299</v>
      </c>
      <c r="C196" s="644">
        <f>E196+G196+I196+K196</f>
        <v>199.5</v>
      </c>
      <c r="D196" s="645"/>
      <c r="E196" s="644">
        <f>SUM(E197:E199)</f>
        <v>199.5</v>
      </c>
      <c r="F196" s="664"/>
      <c r="G196" s="648"/>
      <c r="H196" s="664"/>
      <c r="I196" s="648"/>
      <c r="J196" s="664"/>
      <c r="K196" s="649"/>
      <c r="L196" s="664"/>
    </row>
    <row r="197" spans="1:12" ht="15" customHeight="1" x14ac:dyDescent="0.25">
      <c r="A197" s="462">
        <f t="shared" si="19"/>
        <v>182</v>
      </c>
      <c r="B197" s="468" t="s">
        <v>248</v>
      </c>
      <c r="C197" s="639">
        <f>E197</f>
        <v>74.5</v>
      </c>
      <c r="D197" s="643"/>
      <c r="E197" s="639">
        <v>74.5</v>
      </c>
      <c r="F197" s="646"/>
      <c r="G197" s="648"/>
      <c r="H197" s="646"/>
      <c r="I197" s="648"/>
      <c r="J197" s="646"/>
      <c r="K197" s="649"/>
      <c r="L197" s="646"/>
    </row>
    <row r="198" spans="1:12" ht="27" customHeight="1" x14ac:dyDescent="0.25">
      <c r="A198" s="462">
        <f t="shared" si="19"/>
        <v>183</v>
      </c>
      <c r="B198" s="467" t="s">
        <v>288</v>
      </c>
      <c r="C198" s="660">
        <f t="shared" ref="C198:C217" si="22">E198+G198+I198+K198</f>
        <v>95</v>
      </c>
      <c r="D198" s="603"/>
      <c r="E198" s="602">
        <v>95</v>
      </c>
      <c r="F198" s="646"/>
      <c r="G198" s="648"/>
      <c r="H198" s="646"/>
      <c r="I198" s="648"/>
      <c r="J198" s="646"/>
      <c r="K198" s="649"/>
      <c r="L198" s="646"/>
    </row>
    <row r="199" spans="1:12" ht="15" customHeight="1" x14ac:dyDescent="0.25">
      <c r="A199" s="462">
        <f t="shared" si="19"/>
        <v>184</v>
      </c>
      <c r="B199" s="366" t="s">
        <v>589</v>
      </c>
      <c r="C199" s="648">
        <f t="shared" si="22"/>
        <v>30</v>
      </c>
      <c r="D199" s="646"/>
      <c r="E199" s="648">
        <v>30</v>
      </c>
      <c r="F199" s="646"/>
      <c r="G199" s="648"/>
      <c r="H199" s="646"/>
      <c r="I199" s="648"/>
      <c r="J199" s="646"/>
      <c r="K199" s="649"/>
      <c r="L199" s="646"/>
    </row>
    <row r="200" spans="1:12" ht="15" customHeight="1" x14ac:dyDescent="0.25">
      <c r="A200" s="462">
        <f t="shared" si="19"/>
        <v>185</v>
      </c>
      <c r="B200" s="470" t="s">
        <v>8</v>
      </c>
      <c r="C200" s="644">
        <f t="shared" si="22"/>
        <v>50.18</v>
      </c>
      <c r="D200" s="645"/>
      <c r="E200" s="644">
        <v>49.68</v>
      </c>
      <c r="F200" s="646"/>
      <c r="G200" s="648"/>
      <c r="H200" s="646"/>
      <c r="I200" s="648"/>
      <c r="J200" s="646"/>
      <c r="K200" s="667">
        <v>0.5</v>
      </c>
      <c r="L200" s="646"/>
    </row>
    <row r="201" spans="1:12" ht="15" customHeight="1" x14ac:dyDescent="0.25">
      <c r="A201" s="462">
        <f t="shared" si="19"/>
        <v>186</v>
      </c>
      <c r="B201" s="470" t="s">
        <v>9</v>
      </c>
      <c r="C201" s="644">
        <f t="shared" si="22"/>
        <v>18.440999999999999</v>
      </c>
      <c r="D201" s="645"/>
      <c r="E201" s="644">
        <v>18.440999999999999</v>
      </c>
      <c r="F201" s="645"/>
      <c r="G201" s="648"/>
      <c r="H201" s="646"/>
      <c r="I201" s="648"/>
      <c r="J201" s="646"/>
      <c r="K201" s="667"/>
      <c r="L201" s="645"/>
    </row>
    <row r="202" spans="1:12" ht="15" customHeight="1" x14ac:dyDescent="0.25">
      <c r="A202" s="462">
        <f t="shared" si="19"/>
        <v>187</v>
      </c>
      <c r="B202" s="470" t="s">
        <v>10</v>
      </c>
      <c r="C202" s="644">
        <f t="shared" si="22"/>
        <v>57.357999999999997</v>
      </c>
      <c r="D202" s="645"/>
      <c r="E202" s="644">
        <v>54.357999999999997</v>
      </c>
      <c r="F202" s="645"/>
      <c r="G202" s="648"/>
      <c r="H202" s="646"/>
      <c r="I202" s="648"/>
      <c r="J202" s="646"/>
      <c r="K202" s="667">
        <v>3</v>
      </c>
      <c r="L202" s="645"/>
    </row>
    <row r="203" spans="1:12" ht="15" customHeight="1" x14ac:dyDescent="0.25">
      <c r="A203" s="462">
        <f t="shared" si="19"/>
        <v>188</v>
      </c>
      <c r="B203" s="470" t="s">
        <v>11</v>
      </c>
      <c r="C203" s="644">
        <f t="shared" si="22"/>
        <v>5.69</v>
      </c>
      <c r="D203" s="645"/>
      <c r="E203" s="644">
        <v>5.69</v>
      </c>
      <c r="F203" s="645"/>
      <c r="G203" s="648"/>
      <c r="H203" s="646"/>
      <c r="I203" s="648"/>
      <c r="J203" s="646"/>
      <c r="K203" s="667"/>
      <c r="L203" s="645"/>
    </row>
    <row r="204" spans="1:12" ht="15" customHeight="1" x14ac:dyDescent="0.25">
      <c r="A204" s="462">
        <f t="shared" si="19"/>
        <v>189</v>
      </c>
      <c r="B204" s="470" t="s">
        <v>12</v>
      </c>
      <c r="C204" s="644">
        <f t="shared" si="22"/>
        <v>49.021999999999998</v>
      </c>
      <c r="D204" s="645"/>
      <c r="E204" s="644">
        <v>49.021999999999998</v>
      </c>
      <c r="F204" s="645"/>
      <c r="G204" s="648"/>
      <c r="H204" s="646"/>
      <c r="I204" s="648"/>
      <c r="J204" s="646"/>
      <c r="K204" s="667"/>
      <c r="L204" s="645"/>
    </row>
    <row r="205" spans="1:12" ht="15" customHeight="1" x14ac:dyDescent="0.25">
      <c r="A205" s="462">
        <f t="shared" si="19"/>
        <v>190</v>
      </c>
      <c r="B205" s="470" t="s">
        <v>13</v>
      </c>
      <c r="C205" s="644">
        <f t="shared" si="22"/>
        <v>71.394000000000005</v>
      </c>
      <c r="D205" s="645"/>
      <c r="E205" s="644">
        <v>71.394000000000005</v>
      </c>
      <c r="F205" s="645"/>
      <c r="G205" s="648"/>
      <c r="H205" s="646"/>
      <c r="I205" s="648"/>
      <c r="J205" s="646"/>
      <c r="K205" s="667"/>
      <c r="L205" s="645"/>
    </row>
    <row r="206" spans="1:12" ht="15" customHeight="1" x14ac:dyDescent="0.25">
      <c r="A206" s="462">
        <f t="shared" si="19"/>
        <v>191</v>
      </c>
      <c r="B206" s="470" t="s">
        <v>14</v>
      </c>
      <c r="C206" s="644">
        <f t="shared" si="22"/>
        <v>107.503</v>
      </c>
      <c r="D206" s="645"/>
      <c r="E206" s="644">
        <v>107.503</v>
      </c>
      <c r="F206" s="645"/>
      <c r="G206" s="648"/>
      <c r="H206" s="646"/>
      <c r="I206" s="648"/>
      <c r="J206" s="646"/>
      <c r="K206" s="667"/>
      <c r="L206" s="645"/>
    </row>
    <row r="207" spans="1:12" ht="15" customHeight="1" x14ac:dyDescent="0.25">
      <c r="A207" s="462">
        <f t="shared" si="19"/>
        <v>192</v>
      </c>
      <c r="B207" s="470" t="s">
        <v>15</v>
      </c>
      <c r="C207" s="644">
        <f t="shared" si="22"/>
        <v>12.507</v>
      </c>
      <c r="D207" s="645"/>
      <c r="E207" s="644">
        <v>12.507</v>
      </c>
      <c r="F207" s="645"/>
      <c r="G207" s="648"/>
      <c r="H207" s="646"/>
      <c r="I207" s="648"/>
      <c r="J207" s="646"/>
      <c r="K207" s="667"/>
      <c r="L207" s="645"/>
    </row>
    <row r="208" spans="1:12" ht="15" customHeight="1" x14ac:dyDescent="0.25">
      <c r="A208" s="462">
        <f t="shared" si="19"/>
        <v>193</v>
      </c>
      <c r="B208" s="513" t="s">
        <v>30</v>
      </c>
      <c r="C208" s="644">
        <f t="shared" si="22"/>
        <v>59.622</v>
      </c>
      <c r="D208" s="645"/>
      <c r="E208" s="644">
        <v>59.622</v>
      </c>
      <c r="F208" s="645"/>
      <c r="G208" s="648"/>
      <c r="H208" s="646"/>
      <c r="I208" s="648"/>
      <c r="J208" s="646"/>
      <c r="K208" s="667"/>
      <c r="L208" s="645"/>
    </row>
    <row r="209" spans="1:12" ht="15" customHeight="1" thickBot="1" x14ac:dyDescent="0.3">
      <c r="A209" s="462">
        <f t="shared" si="19"/>
        <v>194</v>
      </c>
      <c r="B209" s="514" t="s">
        <v>17</v>
      </c>
      <c r="C209" s="650">
        <f t="shared" si="22"/>
        <v>583.91099999999994</v>
      </c>
      <c r="D209" s="668"/>
      <c r="E209" s="650">
        <v>583.91099999999994</v>
      </c>
      <c r="F209" s="668"/>
      <c r="G209" s="661"/>
      <c r="H209" s="662"/>
      <c r="I209" s="661"/>
      <c r="J209" s="662"/>
      <c r="K209" s="710"/>
      <c r="L209" s="668"/>
    </row>
    <row r="210" spans="1:12" ht="34.5" customHeight="1" thickBot="1" x14ac:dyDescent="0.3">
      <c r="A210" s="462">
        <f t="shared" si="19"/>
        <v>195</v>
      </c>
      <c r="B210" s="508" t="s">
        <v>266</v>
      </c>
      <c r="C210" s="675">
        <f t="shared" si="22"/>
        <v>1931.9929999999999</v>
      </c>
      <c r="D210" s="676"/>
      <c r="E210" s="675">
        <f>E211+E213+E218+E222</f>
        <v>1626</v>
      </c>
      <c r="F210" s="676"/>
      <c r="G210" s="675">
        <f>G211+G213+G218+G222</f>
        <v>305.99299999999999</v>
      </c>
      <c r="H210" s="767"/>
      <c r="I210" s="769"/>
      <c r="J210" s="767"/>
      <c r="K210" s="786"/>
      <c r="L210" s="676"/>
    </row>
    <row r="211" spans="1:12" ht="15" customHeight="1" x14ac:dyDescent="0.25">
      <c r="A211" s="462">
        <f t="shared" si="19"/>
        <v>196</v>
      </c>
      <c r="B211" s="515" t="s">
        <v>28</v>
      </c>
      <c r="C211" s="711">
        <f t="shared" si="22"/>
        <v>80</v>
      </c>
      <c r="D211" s="714"/>
      <c r="E211" s="713">
        <f>E212</f>
        <v>80</v>
      </c>
      <c r="F211" s="787"/>
      <c r="G211" s="711"/>
      <c r="H211" s="788"/>
      <c r="I211" s="711"/>
      <c r="J211" s="714"/>
      <c r="K211" s="711"/>
      <c r="L211" s="714"/>
    </row>
    <row r="212" spans="1:12" ht="15" customHeight="1" x14ac:dyDescent="0.25">
      <c r="A212" s="462">
        <f t="shared" si="19"/>
        <v>197</v>
      </c>
      <c r="B212" s="485" t="s">
        <v>80</v>
      </c>
      <c r="C212" s="715">
        <f t="shared" si="22"/>
        <v>80</v>
      </c>
      <c r="D212" s="780"/>
      <c r="E212" s="715">
        <v>80</v>
      </c>
      <c r="F212" s="684"/>
      <c r="G212" s="633"/>
      <c r="H212" s="634"/>
      <c r="I212" s="709"/>
      <c r="J212" s="684"/>
      <c r="K212" s="658"/>
      <c r="L212" s="684"/>
    </row>
    <row r="213" spans="1:12" ht="15" customHeight="1" x14ac:dyDescent="0.25">
      <c r="A213" s="462">
        <f t="shared" si="19"/>
        <v>198</v>
      </c>
      <c r="B213" s="489" t="s">
        <v>300</v>
      </c>
      <c r="C213" s="644">
        <f t="shared" si="22"/>
        <v>475.99299999999999</v>
      </c>
      <c r="D213" s="645"/>
      <c r="E213" s="757">
        <f>SUM(E214:E216)</f>
        <v>170</v>
      </c>
      <c r="F213" s="645"/>
      <c r="G213" s="757">
        <f>SUM(G214:G217)</f>
        <v>305.99299999999999</v>
      </c>
      <c r="H213" s="662"/>
      <c r="I213" s="648"/>
      <c r="J213" s="646"/>
      <c r="K213" s="649"/>
      <c r="L213" s="646"/>
    </row>
    <row r="214" spans="1:12" ht="15" customHeight="1" x14ac:dyDescent="0.25">
      <c r="A214" s="462">
        <f t="shared" si="19"/>
        <v>199</v>
      </c>
      <c r="B214" s="485" t="s">
        <v>224</v>
      </c>
      <c r="C214" s="639">
        <f t="shared" si="22"/>
        <v>287</v>
      </c>
      <c r="D214" s="643"/>
      <c r="E214" s="639"/>
      <c r="F214" s="643"/>
      <c r="G214" s="781">
        <v>287</v>
      </c>
      <c r="H214" s="778"/>
      <c r="I214" s="648"/>
      <c r="J214" s="646"/>
      <c r="K214" s="649"/>
      <c r="L214" s="646"/>
    </row>
    <row r="215" spans="1:12" ht="15" customHeight="1" x14ac:dyDescent="0.25">
      <c r="A215" s="462">
        <f t="shared" si="19"/>
        <v>200</v>
      </c>
      <c r="B215" s="485" t="s">
        <v>223</v>
      </c>
      <c r="C215" s="639">
        <f t="shared" si="22"/>
        <v>120</v>
      </c>
      <c r="D215" s="603"/>
      <c r="E215" s="602">
        <v>120</v>
      </c>
      <c r="F215" s="603"/>
      <c r="G215" s="602"/>
      <c r="H215" s="603"/>
      <c r="I215" s="648"/>
      <c r="J215" s="646"/>
      <c r="K215" s="649"/>
      <c r="L215" s="646"/>
    </row>
    <row r="216" spans="1:12" s="367" customFormat="1" ht="15" customHeight="1" x14ac:dyDescent="0.25">
      <c r="A216" s="462">
        <f t="shared" si="19"/>
        <v>201</v>
      </c>
      <c r="B216" s="468" t="s">
        <v>540</v>
      </c>
      <c r="C216" s="660">
        <f t="shared" si="22"/>
        <v>50</v>
      </c>
      <c r="D216" s="603"/>
      <c r="E216" s="604">
        <v>50</v>
      </c>
      <c r="F216" s="603"/>
      <c r="G216" s="614"/>
      <c r="H216" s="789"/>
      <c r="I216" s="648"/>
      <c r="J216" s="646"/>
      <c r="K216" s="649"/>
      <c r="L216" s="646"/>
    </row>
    <row r="217" spans="1:12" s="424" customFormat="1" ht="15" customHeight="1" x14ac:dyDescent="0.3">
      <c r="A217" s="462">
        <f t="shared" si="19"/>
        <v>202</v>
      </c>
      <c r="B217" s="523" t="s">
        <v>656</v>
      </c>
      <c r="C217" s="660">
        <f t="shared" si="22"/>
        <v>18.992999999999999</v>
      </c>
      <c r="D217" s="790"/>
      <c r="E217" s="791"/>
      <c r="F217" s="790"/>
      <c r="G217" s="791">
        <v>18.992999999999999</v>
      </c>
      <c r="H217" s="792"/>
      <c r="I217" s="648"/>
      <c r="J217" s="646"/>
      <c r="K217" s="649"/>
      <c r="L217" s="646"/>
    </row>
    <row r="218" spans="1:12" ht="15" customHeight="1" x14ac:dyDescent="0.25">
      <c r="A218" s="462">
        <f t="shared" si="19"/>
        <v>203</v>
      </c>
      <c r="B218" s="483" t="s">
        <v>299</v>
      </c>
      <c r="C218" s="644">
        <f t="shared" ref="C218:C223" si="23">E218+G218+I218+K218</f>
        <v>956</v>
      </c>
      <c r="D218" s="645"/>
      <c r="E218" s="757">
        <f>SUM(E219:E221)</f>
        <v>956</v>
      </c>
      <c r="F218" s="646"/>
      <c r="G218" s="648"/>
      <c r="H218" s="646"/>
      <c r="I218" s="648"/>
      <c r="J218" s="646"/>
      <c r="K218" s="649"/>
      <c r="L218" s="646"/>
    </row>
    <row r="219" spans="1:12" ht="15" customHeight="1" x14ac:dyDescent="0.25">
      <c r="A219" s="462">
        <f t="shared" si="19"/>
        <v>204</v>
      </c>
      <c r="B219" s="484" t="s">
        <v>221</v>
      </c>
      <c r="C219" s="639">
        <f t="shared" si="23"/>
        <v>10</v>
      </c>
      <c r="D219" s="643"/>
      <c r="E219" s="639">
        <v>10</v>
      </c>
      <c r="F219" s="646"/>
      <c r="G219" s="648"/>
      <c r="H219" s="646"/>
      <c r="I219" s="648"/>
      <c r="J219" s="646"/>
      <c r="K219" s="667"/>
      <c r="L219" s="646"/>
    </row>
    <row r="220" spans="1:12" ht="15" customHeight="1" x14ac:dyDescent="0.25">
      <c r="A220" s="462">
        <f t="shared" si="19"/>
        <v>205</v>
      </c>
      <c r="B220" s="484" t="s">
        <v>267</v>
      </c>
      <c r="C220" s="639">
        <f t="shared" si="23"/>
        <v>700</v>
      </c>
      <c r="D220" s="703"/>
      <c r="E220" s="793">
        <v>700</v>
      </c>
      <c r="F220" s="662"/>
      <c r="G220" s="661"/>
      <c r="H220" s="662"/>
      <c r="I220" s="661"/>
      <c r="J220" s="662"/>
      <c r="K220" s="654"/>
      <c r="L220" s="662"/>
    </row>
    <row r="221" spans="1:12" ht="15" customHeight="1" x14ac:dyDescent="0.25">
      <c r="A221" s="462">
        <f t="shared" si="19"/>
        <v>206</v>
      </c>
      <c r="B221" s="516" t="s">
        <v>268</v>
      </c>
      <c r="C221" s="639">
        <f t="shared" si="23"/>
        <v>246</v>
      </c>
      <c r="D221" s="703"/>
      <c r="E221" s="793">
        <v>246</v>
      </c>
      <c r="F221" s="662"/>
      <c r="G221" s="661"/>
      <c r="H221" s="662"/>
      <c r="I221" s="661"/>
      <c r="J221" s="662"/>
      <c r="K221" s="654"/>
      <c r="L221" s="662"/>
    </row>
    <row r="222" spans="1:12" ht="15" customHeight="1" x14ac:dyDescent="0.25">
      <c r="A222" s="462">
        <f t="shared" si="19"/>
        <v>207</v>
      </c>
      <c r="B222" s="489" t="s">
        <v>257</v>
      </c>
      <c r="C222" s="644">
        <f t="shared" si="23"/>
        <v>420</v>
      </c>
      <c r="D222" s="668"/>
      <c r="E222" s="650">
        <f>E223</f>
        <v>420</v>
      </c>
      <c r="F222" s="662"/>
      <c r="G222" s="661"/>
      <c r="H222" s="662"/>
      <c r="I222" s="661"/>
      <c r="J222" s="662"/>
      <c r="K222" s="654"/>
      <c r="L222" s="662"/>
    </row>
    <row r="223" spans="1:12" ht="15" customHeight="1" thickBot="1" x14ac:dyDescent="0.3">
      <c r="A223" s="462">
        <f t="shared" si="19"/>
        <v>208</v>
      </c>
      <c r="B223" s="517" t="s">
        <v>269</v>
      </c>
      <c r="C223" s="639">
        <f t="shared" si="23"/>
        <v>420</v>
      </c>
      <c r="D223" s="668"/>
      <c r="E223" s="794">
        <v>420</v>
      </c>
      <c r="F223" s="662"/>
      <c r="G223" s="661"/>
      <c r="H223" s="662"/>
      <c r="I223" s="661"/>
      <c r="J223" s="662"/>
      <c r="K223" s="654"/>
      <c r="L223" s="662"/>
    </row>
    <row r="224" spans="1:12" ht="15" customHeight="1" thickBot="1" x14ac:dyDescent="0.3">
      <c r="A224" s="462">
        <f t="shared" si="19"/>
        <v>209</v>
      </c>
      <c r="B224" s="518" t="s">
        <v>214</v>
      </c>
      <c r="C224" s="519">
        <f t="shared" ref="C224:L224" si="24">C16+C56+C107+C141+C185+C210</f>
        <v>49763.7601</v>
      </c>
      <c r="D224" s="482">
        <f t="shared" si="24"/>
        <v>29328.473000000002</v>
      </c>
      <c r="E224" s="481">
        <f t="shared" si="24"/>
        <v>29884.475000000002</v>
      </c>
      <c r="F224" s="482">
        <f t="shared" si="24"/>
        <v>16885.859</v>
      </c>
      <c r="G224" s="519">
        <f t="shared" si="24"/>
        <v>8750.812100000001</v>
      </c>
      <c r="H224" s="482">
        <f t="shared" si="24"/>
        <v>2781.9480000000003</v>
      </c>
      <c r="I224" s="481">
        <f t="shared" si="24"/>
        <v>9619.4999999999982</v>
      </c>
      <c r="J224" s="482">
        <f t="shared" si="24"/>
        <v>9312.3970000000008</v>
      </c>
      <c r="K224" s="481">
        <f t="shared" si="24"/>
        <v>1508.973</v>
      </c>
      <c r="L224" s="482">
        <f t="shared" si="24"/>
        <v>348.26900000000001</v>
      </c>
    </row>
    <row r="225" spans="1:12" ht="15" customHeight="1" x14ac:dyDescent="0.25">
      <c r="A225" s="209"/>
      <c r="B225" s="212" t="s">
        <v>113</v>
      </c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</row>
    <row r="226" spans="1:12" ht="15" customHeight="1" x14ac:dyDescent="0.25">
      <c r="A226" s="209"/>
      <c r="B226" s="215" t="s">
        <v>271</v>
      </c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</row>
    <row r="227" spans="1:12" ht="15" customHeight="1" x14ac:dyDescent="0.25">
      <c r="A227" s="209"/>
      <c r="B227" s="212" t="s">
        <v>334</v>
      </c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</row>
    <row r="228" spans="1:12" ht="15" customHeight="1" x14ac:dyDescent="0.25">
      <c r="A228" s="209"/>
      <c r="B228" s="213" t="s">
        <v>114</v>
      </c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</row>
    <row r="229" spans="1:12" ht="15" customHeight="1" x14ac:dyDescent="0.25">
      <c r="A229" s="208"/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</row>
    <row r="230" spans="1:12" ht="15" customHeight="1" x14ac:dyDescent="0.25">
      <c r="A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</row>
    <row r="232" spans="1:12" ht="15" customHeight="1" x14ac:dyDescent="0.25">
      <c r="G232" s="324"/>
    </row>
  </sheetData>
  <mergeCells count="10">
    <mergeCell ref="E14:F14"/>
    <mergeCell ref="I14:J14"/>
    <mergeCell ref="A14:A15"/>
    <mergeCell ref="B14:B15"/>
    <mergeCell ref="C14:D14"/>
    <mergeCell ref="H5:M5"/>
    <mergeCell ref="H6:M6"/>
    <mergeCell ref="H7:L7"/>
    <mergeCell ref="G14:H14"/>
    <mergeCell ref="K14:L14"/>
  </mergeCells>
  <printOptions gridLines="1"/>
  <pageMargins left="0.51181102362204722" right="0" top="0.55118110236220474" bottom="0.15748031496062992" header="0.31496062992125984" footer="0.31496062992125984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opLeftCell="A87" workbookViewId="0">
      <selection activeCell="O72" sqref="O72"/>
    </sheetView>
  </sheetViews>
  <sheetFormatPr defaultRowHeight="13.2" x14ac:dyDescent="0.25"/>
  <cols>
    <col min="1" max="1" width="4.109375" customWidth="1"/>
    <col min="2" max="2" width="49.109375" customWidth="1"/>
    <col min="3" max="3" width="8.88671875" customWidth="1"/>
    <col min="4" max="4" width="18.88671875" customWidth="1"/>
    <col min="5" max="5" width="13.109375" customWidth="1"/>
    <col min="6" max="6" width="12.88671875" customWidth="1"/>
  </cols>
  <sheetData>
    <row r="1" spans="1:7" ht="15.6" x14ac:dyDescent="0.3">
      <c r="B1" s="1"/>
      <c r="C1" s="1"/>
      <c r="D1" s="1" t="s">
        <v>27</v>
      </c>
      <c r="E1" s="1"/>
      <c r="F1" s="1"/>
      <c r="G1" s="199"/>
    </row>
    <row r="2" spans="1:7" ht="15.6" x14ac:dyDescent="0.3">
      <c r="B2" s="1"/>
      <c r="C2" s="328"/>
      <c r="D2" s="328" t="s">
        <v>632</v>
      </c>
      <c r="E2" s="329"/>
      <c r="F2" s="296"/>
      <c r="G2" s="200"/>
    </row>
    <row r="3" spans="1:7" ht="15.6" x14ac:dyDescent="0.3">
      <c r="B3" s="1"/>
      <c r="C3" s="1"/>
      <c r="D3" s="1" t="s">
        <v>37</v>
      </c>
      <c r="E3" s="1"/>
      <c r="F3" s="1"/>
      <c r="G3" s="199"/>
    </row>
    <row r="4" spans="1:7" s="428" customFormat="1" ht="15.6" x14ac:dyDescent="0.3">
      <c r="B4" s="1"/>
      <c r="C4" s="1"/>
      <c r="D4" s="1" t="s">
        <v>670</v>
      </c>
      <c r="E4" s="1"/>
      <c r="F4" s="1"/>
      <c r="G4" s="199"/>
    </row>
    <row r="5" spans="1:7" s="428" customFormat="1" ht="15.6" x14ac:dyDescent="0.3">
      <c r="B5" s="1"/>
      <c r="C5" s="1"/>
      <c r="D5" s="328" t="s">
        <v>723</v>
      </c>
      <c r="E5" s="329"/>
      <c r="F5" s="1"/>
      <c r="G5" s="199"/>
    </row>
    <row r="6" spans="1:7" s="428" customFormat="1" ht="15.6" x14ac:dyDescent="0.3">
      <c r="B6" s="1"/>
      <c r="C6" s="1"/>
      <c r="D6" s="1" t="s">
        <v>671</v>
      </c>
      <c r="E6" s="1"/>
      <c r="F6" s="1"/>
      <c r="G6" s="199"/>
    </row>
    <row r="7" spans="1:7" ht="15.6" x14ac:dyDescent="0.3">
      <c r="B7" s="1"/>
      <c r="C7" s="1"/>
      <c r="D7" s="1"/>
      <c r="E7" s="1"/>
      <c r="F7" s="1"/>
    </row>
    <row r="8" spans="1:7" ht="15.6" x14ac:dyDescent="0.3">
      <c r="A8" s="3" t="s">
        <v>633</v>
      </c>
      <c r="B8" s="1"/>
      <c r="C8" s="1"/>
      <c r="D8" s="328"/>
      <c r="E8" s="328"/>
      <c r="F8" s="328"/>
    </row>
    <row r="9" spans="1:7" ht="15.6" x14ac:dyDescent="0.3">
      <c r="A9" s="1"/>
      <c r="B9" s="1" t="s">
        <v>634</v>
      </c>
      <c r="C9" s="1"/>
      <c r="D9" s="1"/>
      <c r="E9" s="1"/>
      <c r="F9" s="1"/>
    </row>
    <row r="10" spans="1:7" ht="16.2" thickBot="1" x14ac:dyDescent="0.35">
      <c r="A10" s="299"/>
      <c r="B10" s="1"/>
      <c r="C10" s="1"/>
      <c r="D10" s="1"/>
      <c r="E10" s="1" t="s">
        <v>689</v>
      </c>
      <c r="F10" s="1"/>
    </row>
    <row r="11" spans="1:7" x14ac:dyDescent="0.25">
      <c r="A11" s="1031" t="s">
        <v>0</v>
      </c>
      <c r="B11" s="1033" t="s">
        <v>429</v>
      </c>
      <c r="C11" s="1033" t="s">
        <v>430</v>
      </c>
      <c r="D11" s="1033" t="s">
        <v>431</v>
      </c>
      <c r="E11" s="1033" t="s">
        <v>476</v>
      </c>
      <c r="F11" s="1029" t="s">
        <v>52</v>
      </c>
    </row>
    <row r="12" spans="1:7" ht="13.8" thickBot="1" x14ac:dyDescent="0.3">
      <c r="A12" s="1032"/>
      <c r="B12" s="1034"/>
      <c r="C12" s="1035"/>
      <c r="D12" s="1034"/>
      <c r="E12" s="1034"/>
      <c r="F12" s="1030"/>
    </row>
    <row r="13" spans="1:7" ht="26.4" x14ac:dyDescent="0.25">
      <c r="A13" s="449">
        <v>1</v>
      </c>
      <c r="B13" s="586" t="s">
        <v>432</v>
      </c>
      <c r="C13" s="587">
        <v>1</v>
      </c>
      <c r="D13" s="588" t="s">
        <v>28</v>
      </c>
      <c r="E13" s="345">
        <v>0.5</v>
      </c>
      <c r="F13" s="589"/>
    </row>
    <row r="14" spans="1:7" x14ac:dyDescent="0.25">
      <c r="A14" s="439">
        <f>A13+1</f>
        <v>2</v>
      </c>
      <c r="B14" s="334" t="s">
        <v>396</v>
      </c>
      <c r="C14" s="335">
        <v>1</v>
      </c>
      <c r="D14" s="332" t="s">
        <v>28</v>
      </c>
      <c r="E14" s="333">
        <v>26.8</v>
      </c>
      <c r="F14" s="356">
        <v>23.8</v>
      </c>
    </row>
    <row r="15" spans="1:7" x14ac:dyDescent="0.25">
      <c r="A15" s="439">
        <f t="shared" ref="A15:A59" si="0">A14+1</f>
        <v>3</v>
      </c>
      <c r="B15" s="334" t="s">
        <v>433</v>
      </c>
      <c r="C15" s="335">
        <v>1</v>
      </c>
      <c r="D15" s="332" t="s">
        <v>28</v>
      </c>
      <c r="E15" s="333">
        <v>25.3</v>
      </c>
      <c r="F15" s="356">
        <v>8.5</v>
      </c>
    </row>
    <row r="16" spans="1:7" x14ac:dyDescent="0.25">
      <c r="A16" s="439">
        <f t="shared" si="0"/>
        <v>4</v>
      </c>
      <c r="B16" s="330" t="s">
        <v>420</v>
      </c>
      <c r="C16" s="331">
        <v>1</v>
      </c>
      <c r="D16" s="332" t="s">
        <v>28</v>
      </c>
      <c r="E16" s="333">
        <v>9</v>
      </c>
      <c r="F16" s="356">
        <v>8.8710000000000004</v>
      </c>
    </row>
    <row r="17" spans="1:6" x14ac:dyDescent="0.25">
      <c r="A17" s="439">
        <f t="shared" si="0"/>
        <v>5</v>
      </c>
      <c r="B17" s="334" t="s">
        <v>416</v>
      </c>
      <c r="C17" s="335">
        <v>1</v>
      </c>
      <c r="D17" s="332" t="s">
        <v>28</v>
      </c>
      <c r="E17" s="333">
        <v>30.2</v>
      </c>
      <c r="F17" s="356">
        <v>25.7</v>
      </c>
    </row>
    <row r="18" spans="1:6" x14ac:dyDescent="0.25">
      <c r="A18" s="439">
        <f t="shared" si="0"/>
        <v>6</v>
      </c>
      <c r="B18" s="334" t="s">
        <v>414</v>
      </c>
      <c r="C18" s="335">
        <v>1</v>
      </c>
      <c r="D18" s="332" t="s">
        <v>28</v>
      </c>
      <c r="E18" s="333">
        <v>9.4</v>
      </c>
      <c r="F18" s="356">
        <v>8.3000000000000007</v>
      </c>
    </row>
    <row r="19" spans="1:6" ht="26.4" x14ac:dyDescent="0.25">
      <c r="A19" s="439">
        <f t="shared" si="0"/>
        <v>7</v>
      </c>
      <c r="B19" s="330" t="s">
        <v>543</v>
      </c>
      <c r="C19" s="335">
        <v>1</v>
      </c>
      <c r="D19" s="332" t="s">
        <v>28</v>
      </c>
      <c r="E19" s="333">
        <v>0.7</v>
      </c>
      <c r="F19" s="356"/>
    </row>
    <row r="20" spans="1:6" x14ac:dyDescent="0.25">
      <c r="A20" s="439">
        <f t="shared" si="0"/>
        <v>8</v>
      </c>
      <c r="B20" s="334" t="s">
        <v>434</v>
      </c>
      <c r="C20" s="335">
        <v>1</v>
      </c>
      <c r="D20" s="332" t="s">
        <v>28</v>
      </c>
      <c r="E20" s="333">
        <v>20.8</v>
      </c>
      <c r="F20" s="356">
        <v>20.399999999999999</v>
      </c>
    </row>
    <row r="21" spans="1:6" ht="26.4" x14ac:dyDescent="0.25">
      <c r="A21" s="439">
        <f t="shared" si="0"/>
        <v>9</v>
      </c>
      <c r="B21" s="452" t="s">
        <v>340</v>
      </c>
      <c r="C21" s="453">
        <v>1</v>
      </c>
      <c r="D21" s="336" t="s">
        <v>257</v>
      </c>
      <c r="E21" s="333">
        <v>1.1000000000000001</v>
      </c>
      <c r="F21" s="356"/>
    </row>
    <row r="22" spans="1:6" x14ac:dyDescent="0.25">
      <c r="A22" s="439">
        <f t="shared" si="0"/>
        <v>10</v>
      </c>
      <c r="B22" s="334" t="s">
        <v>435</v>
      </c>
      <c r="C22" s="335"/>
      <c r="D22" s="332"/>
      <c r="E22" s="333">
        <f>E23+E24+E25</f>
        <v>173</v>
      </c>
      <c r="F22" s="356">
        <f>F23+F24+F25</f>
        <v>126.07600000000001</v>
      </c>
    </row>
    <row r="23" spans="1:6" x14ac:dyDescent="0.25">
      <c r="A23" s="439">
        <f t="shared" si="0"/>
        <v>11</v>
      </c>
      <c r="B23" s="440" t="s">
        <v>436</v>
      </c>
      <c r="C23" s="441">
        <v>4</v>
      </c>
      <c r="D23" s="337" t="s">
        <v>28</v>
      </c>
      <c r="E23" s="338">
        <v>100</v>
      </c>
      <c r="F23" s="237">
        <v>97.876000000000005</v>
      </c>
    </row>
    <row r="24" spans="1:6" x14ac:dyDescent="0.25">
      <c r="A24" s="439">
        <f t="shared" si="0"/>
        <v>12</v>
      </c>
      <c r="B24" s="440" t="s">
        <v>437</v>
      </c>
      <c r="C24" s="441">
        <v>1</v>
      </c>
      <c r="D24" s="337" t="s">
        <v>28</v>
      </c>
      <c r="E24" s="338">
        <v>3.4</v>
      </c>
      <c r="F24" s="357">
        <v>3</v>
      </c>
    </row>
    <row r="25" spans="1:6" ht="26.4" x14ac:dyDescent="0.25">
      <c r="A25" s="439">
        <f t="shared" si="0"/>
        <v>13</v>
      </c>
      <c r="B25" s="440" t="s">
        <v>439</v>
      </c>
      <c r="C25" s="441">
        <v>4</v>
      </c>
      <c r="D25" s="442" t="s">
        <v>29</v>
      </c>
      <c r="E25" s="338">
        <v>69.599999999999994</v>
      </c>
      <c r="F25" s="357">
        <v>25.2</v>
      </c>
    </row>
    <row r="26" spans="1:6" x14ac:dyDescent="0.25">
      <c r="A26" s="439">
        <f t="shared" si="0"/>
        <v>14</v>
      </c>
      <c r="B26" s="334" t="s">
        <v>440</v>
      </c>
      <c r="C26" s="335">
        <v>1</v>
      </c>
      <c r="D26" s="332" t="s">
        <v>28</v>
      </c>
      <c r="E26" s="333">
        <v>5.6</v>
      </c>
      <c r="F26" s="356">
        <v>5.3</v>
      </c>
    </row>
    <row r="27" spans="1:6" x14ac:dyDescent="0.25">
      <c r="A27" s="439">
        <f t="shared" si="0"/>
        <v>15</v>
      </c>
      <c r="B27" s="334" t="s">
        <v>441</v>
      </c>
      <c r="C27" s="335">
        <v>1</v>
      </c>
      <c r="D27" s="332" t="s">
        <v>28</v>
      </c>
      <c r="E27" s="333"/>
      <c r="F27" s="590"/>
    </row>
    <row r="28" spans="1:6" x14ac:dyDescent="0.25">
      <c r="A28" s="439">
        <f t="shared" si="0"/>
        <v>16</v>
      </c>
      <c r="B28" s="334" t="s">
        <v>442</v>
      </c>
      <c r="C28" s="335"/>
      <c r="D28" s="332"/>
      <c r="E28" s="333">
        <f>E29+E30+E31</f>
        <v>528.4</v>
      </c>
      <c r="F28" s="333">
        <f>F29+F30+F31</f>
        <v>14</v>
      </c>
    </row>
    <row r="29" spans="1:6" x14ac:dyDescent="0.25">
      <c r="A29" s="439">
        <f t="shared" si="0"/>
        <v>17</v>
      </c>
      <c r="B29" s="440" t="s">
        <v>443</v>
      </c>
      <c r="C29" s="441">
        <v>4</v>
      </c>
      <c r="D29" s="337" t="s">
        <v>444</v>
      </c>
      <c r="E29" s="338">
        <v>508.1</v>
      </c>
      <c r="F29" s="357"/>
    </row>
    <row r="30" spans="1:6" x14ac:dyDescent="0.25">
      <c r="A30" s="439">
        <f t="shared" si="0"/>
        <v>18</v>
      </c>
      <c r="B30" s="440" t="s">
        <v>445</v>
      </c>
      <c r="C30" s="441">
        <v>1</v>
      </c>
      <c r="D30" s="337" t="s">
        <v>28</v>
      </c>
      <c r="E30" s="338">
        <v>15.3</v>
      </c>
      <c r="F30" s="357">
        <v>14</v>
      </c>
    </row>
    <row r="31" spans="1:6" x14ac:dyDescent="0.25">
      <c r="A31" s="439">
        <f t="shared" si="0"/>
        <v>19</v>
      </c>
      <c r="B31" s="440" t="s">
        <v>446</v>
      </c>
      <c r="C31" s="441">
        <v>1</v>
      </c>
      <c r="D31" s="337" t="s">
        <v>447</v>
      </c>
      <c r="E31" s="338">
        <v>5</v>
      </c>
      <c r="F31" s="591"/>
    </row>
    <row r="32" spans="1:6" x14ac:dyDescent="0.25">
      <c r="A32" s="439">
        <f t="shared" si="0"/>
        <v>20</v>
      </c>
      <c r="B32" s="334" t="s">
        <v>448</v>
      </c>
      <c r="C32" s="335"/>
      <c r="D32" s="337"/>
      <c r="E32" s="333">
        <f>E33+E34+E35</f>
        <v>944.2</v>
      </c>
      <c r="F32" s="356">
        <f>F33+F34+F35</f>
        <v>511.3</v>
      </c>
    </row>
    <row r="33" spans="1:6" x14ac:dyDescent="0.25">
      <c r="A33" s="439">
        <f t="shared" si="0"/>
        <v>21</v>
      </c>
      <c r="B33" s="440" t="s">
        <v>449</v>
      </c>
      <c r="C33" s="441">
        <v>4</v>
      </c>
      <c r="D33" s="337" t="s">
        <v>444</v>
      </c>
      <c r="E33" s="338">
        <v>412.6</v>
      </c>
      <c r="F33" s="591"/>
    </row>
    <row r="34" spans="1:6" x14ac:dyDescent="0.25">
      <c r="A34" s="439">
        <f t="shared" si="0"/>
        <v>22</v>
      </c>
      <c r="B34" s="440" t="s">
        <v>450</v>
      </c>
      <c r="C34" s="441">
        <v>1</v>
      </c>
      <c r="D34" s="337" t="s">
        <v>28</v>
      </c>
      <c r="E34" s="338">
        <v>12.4</v>
      </c>
      <c r="F34" s="357">
        <v>11</v>
      </c>
    </row>
    <row r="35" spans="1:6" ht="26.4" x14ac:dyDescent="0.25">
      <c r="A35" s="439">
        <f t="shared" si="0"/>
        <v>23</v>
      </c>
      <c r="B35" s="440" t="s">
        <v>451</v>
      </c>
      <c r="C35" s="441">
        <v>4</v>
      </c>
      <c r="D35" s="442" t="s">
        <v>283</v>
      </c>
      <c r="E35" s="338">
        <v>519.20000000000005</v>
      </c>
      <c r="F35" s="357">
        <v>500.3</v>
      </c>
    </row>
    <row r="36" spans="1:6" x14ac:dyDescent="0.25">
      <c r="A36" s="439">
        <f t="shared" si="0"/>
        <v>24</v>
      </c>
      <c r="B36" s="334" t="s">
        <v>452</v>
      </c>
      <c r="C36" s="335"/>
      <c r="D36" s="337"/>
      <c r="E36" s="333">
        <f>E37+E38</f>
        <v>262.79999999999995</v>
      </c>
      <c r="F36" s="333">
        <f>F37+F38</f>
        <v>7</v>
      </c>
    </row>
    <row r="37" spans="1:6" x14ac:dyDescent="0.25">
      <c r="A37" s="439">
        <f t="shared" si="0"/>
        <v>25</v>
      </c>
      <c r="B37" s="440" t="s">
        <v>561</v>
      </c>
      <c r="C37" s="441">
        <v>1</v>
      </c>
      <c r="D37" s="337" t="s">
        <v>453</v>
      </c>
      <c r="E37" s="338">
        <v>7.7</v>
      </c>
      <c r="F37" s="357">
        <v>7</v>
      </c>
    </row>
    <row r="38" spans="1:6" x14ac:dyDescent="0.25">
      <c r="A38" s="439">
        <f t="shared" si="0"/>
        <v>26</v>
      </c>
      <c r="B38" s="440" t="s">
        <v>454</v>
      </c>
      <c r="C38" s="441">
        <v>4</v>
      </c>
      <c r="D38" s="337"/>
      <c r="E38" s="443">
        <f>SUM(E39:E48)</f>
        <v>255.09999999999997</v>
      </c>
      <c r="F38" s="591"/>
    </row>
    <row r="39" spans="1:6" x14ac:dyDescent="0.25">
      <c r="A39" s="439">
        <f t="shared" si="0"/>
        <v>27</v>
      </c>
      <c r="B39" s="440" t="s">
        <v>455</v>
      </c>
      <c r="C39" s="441">
        <v>4</v>
      </c>
      <c r="D39" s="337" t="s">
        <v>456</v>
      </c>
      <c r="E39" s="178">
        <v>20.184000000000001</v>
      </c>
      <c r="F39" s="591"/>
    </row>
    <row r="40" spans="1:6" x14ac:dyDescent="0.25">
      <c r="A40" s="439">
        <f t="shared" si="0"/>
        <v>28</v>
      </c>
      <c r="B40" s="440"/>
      <c r="C40" s="441">
        <v>4</v>
      </c>
      <c r="D40" s="337" t="s">
        <v>457</v>
      </c>
      <c r="E40" s="178">
        <v>14.896000000000001</v>
      </c>
      <c r="F40" s="591"/>
    </row>
    <row r="41" spans="1:6" x14ac:dyDescent="0.25">
      <c r="A41" s="439">
        <f t="shared" si="0"/>
        <v>29</v>
      </c>
      <c r="B41" s="440"/>
      <c r="C41" s="441">
        <v>4</v>
      </c>
      <c r="D41" s="337" t="s">
        <v>458</v>
      </c>
      <c r="E41" s="178">
        <v>17.248000000000001</v>
      </c>
      <c r="F41" s="591"/>
    </row>
    <row r="42" spans="1:6" x14ac:dyDescent="0.25">
      <c r="A42" s="439">
        <f t="shared" si="0"/>
        <v>30</v>
      </c>
      <c r="B42" s="440"/>
      <c r="C42" s="441">
        <v>4</v>
      </c>
      <c r="D42" s="337" t="s">
        <v>459</v>
      </c>
      <c r="E42" s="178">
        <v>6.6639999999999997</v>
      </c>
      <c r="F42" s="591"/>
    </row>
    <row r="43" spans="1:6" x14ac:dyDescent="0.25">
      <c r="A43" s="439">
        <f t="shared" si="0"/>
        <v>31</v>
      </c>
      <c r="B43" s="440"/>
      <c r="C43" s="441">
        <v>4</v>
      </c>
      <c r="D43" s="337" t="s">
        <v>460</v>
      </c>
      <c r="E43" s="178">
        <v>9.4079999999999995</v>
      </c>
      <c r="F43" s="591"/>
    </row>
    <row r="44" spans="1:6" x14ac:dyDescent="0.25">
      <c r="A44" s="439">
        <f t="shared" si="0"/>
        <v>32</v>
      </c>
      <c r="B44" s="440"/>
      <c r="C44" s="441">
        <v>4</v>
      </c>
      <c r="D44" s="337" t="s">
        <v>461</v>
      </c>
      <c r="E44" s="178">
        <v>27.832000000000001</v>
      </c>
      <c r="F44" s="591"/>
    </row>
    <row r="45" spans="1:6" x14ac:dyDescent="0.25">
      <c r="A45" s="439">
        <f t="shared" si="0"/>
        <v>33</v>
      </c>
      <c r="B45" s="440"/>
      <c r="C45" s="441">
        <v>4</v>
      </c>
      <c r="D45" s="337" t="s">
        <v>462</v>
      </c>
      <c r="E45" s="178">
        <v>21.952000000000002</v>
      </c>
      <c r="F45" s="591"/>
    </row>
    <row r="46" spans="1:6" x14ac:dyDescent="0.25">
      <c r="A46" s="439">
        <f t="shared" si="0"/>
        <v>34</v>
      </c>
      <c r="B46" s="440"/>
      <c r="C46" s="441">
        <v>4</v>
      </c>
      <c r="D46" s="337" t="s">
        <v>463</v>
      </c>
      <c r="E46" s="178">
        <v>10.976000000000001</v>
      </c>
      <c r="F46" s="591"/>
    </row>
    <row r="47" spans="1:6" x14ac:dyDescent="0.25">
      <c r="A47" s="439">
        <f t="shared" si="0"/>
        <v>35</v>
      </c>
      <c r="B47" s="440"/>
      <c r="C47" s="441">
        <v>4</v>
      </c>
      <c r="D47" s="337" t="s">
        <v>464</v>
      </c>
      <c r="E47" s="178">
        <v>31.36</v>
      </c>
      <c r="F47" s="591"/>
    </row>
    <row r="48" spans="1:6" x14ac:dyDescent="0.25">
      <c r="A48" s="439">
        <f t="shared" si="0"/>
        <v>36</v>
      </c>
      <c r="B48" s="440"/>
      <c r="C48" s="441">
        <v>4</v>
      </c>
      <c r="D48" s="337" t="s">
        <v>465</v>
      </c>
      <c r="E48" s="275">
        <v>94.58</v>
      </c>
      <c r="F48" s="591"/>
    </row>
    <row r="49" spans="1:6" x14ac:dyDescent="0.25">
      <c r="A49" s="439">
        <f t="shared" si="0"/>
        <v>37</v>
      </c>
      <c r="B49" s="334" t="s">
        <v>466</v>
      </c>
      <c r="C49" s="335">
        <v>1</v>
      </c>
      <c r="D49" s="332" t="s">
        <v>28</v>
      </c>
      <c r="E49" s="333">
        <v>4.8</v>
      </c>
      <c r="F49" s="356">
        <v>4.3</v>
      </c>
    </row>
    <row r="50" spans="1:6" x14ac:dyDescent="0.25">
      <c r="A50" s="439">
        <f t="shared" si="0"/>
        <v>38</v>
      </c>
      <c r="B50" s="334" t="s">
        <v>401</v>
      </c>
      <c r="C50" s="335">
        <v>1</v>
      </c>
      <c r="D50" s="332" t="s">
        <v>28</v>
      </c>
      <c r="E50" s="333">
        <v>3</v>
      </c>
      <c r="F50" s="356"/>
    </row>
    <row r="51" spans="1:6" x14ac:dyDescent="0.25">
      <c r="A51" s="439">
        <f t="shared" si="0"/>
        <v>39</v>
      </c>
      <c r="B51" s="334" t="s">
        <v>467</v>
      </c>
      <c r="C51" s="335">
        <v>1</v>
      </c>
      <c r="D51" s="332"/>
      <c r="E51" s="333">
        <f>E52+E53+E54+E55+E56+E57</f>
        <v>279.39999999999998</v>
      </c>
      <c r="F51" s="356">
        <f>F52+F53+F54+F55+F56+F57</f>
        <v>260</v>
      </c>
    </row>
    <row r="52" spans="1:6" x14ac:dyDescent="0.25">
      <c r="A52" s="439">
        <f t="shared" si="0"/>
        <v>40</v>
      </c>
      <c r="B52" s="337" t="s">
        <v>562</v>
      </c>
      <c r="C52" s="335">
        <v>1</v>
      </c>
      <c r="D52" s="337" t="s">
        <v>28</v>
      </c>
      <c r="E52" s="338">
        <v>276.89999999999998</v>
      </c>
      <c r="F52" s="357">
        <v>260</v>
      </c>
    </row>
    <row r="53" spans="1:6" x14ac:dyDescent="0.25">
      <c r="A53" s="439">
        <f t="shared" si="0"/>
        <v>41</v>
      </c>
      <c r="B53" s="334"/>
      <c r="C53" s="335">
        <v>1</v>
      </c>
      <c r="D53" s="337" t="s">
        <v>8</v>
      </c>
      <c r="E53" s="338">
        <v>0.5</v>
      </c>
      <c r="F53" s="356"/>
    </row>
    <row r="54" spans="1:6" x14ac:dyDescent="0.25">
      <c r="A54" s="439">
        <f t="shared" si="0"/>
        <v>42</v>
      </c>
      <c r="B54" s="334"/>
      <c r="C54" s="335">
        <v>1</v>
      </c>
      <c r="D54" s="337" t="s">
        <v>9</v>
      </c>
      <c r="E54" s="338">
        <v>0.5</v>
      </c>
      <c r="F54" s="356"/>
    </row>
    <row r="55" spans="1:6" x14ac:dyDescent="0.25">
      <c r="A55" s="439">
        <f t="shared" si="0"/>
        <v>43</v>
      </c>
      <c r="B55" s="334"/>
      <c r="C55" s="335">
        <v>1</v>
      </c>
      <c r="D55" s="337" t="s">
        <v>10</v>
      </c>
      <c r="E55" s="338">
        <v>0.5</v>
      </c>
      <c r="F55" s="356"/>
    </row>
    <row r="56" spans="1:6" x14ac:dyDescent="0.25">
      <c r="A56" s="439">
        <f t="shared" si="0"/>
        <v>44</v>
      </c>
      <c r="B56" s="334"/>
      <c r="C56" s="335">
        <v>1</v>
      </c>
      <c r="D56" s="337" t="s">
        <v>14</v>
      </c>
      <c r="E56" s="338">
        <v>0.5</v>
      </c>
      <c r="F56" s="356"/>
    </row>
    <row r="57" spans="1:6" x14ac:dyDescent="0.25">
      <c r="A57" s="439">
        <f t="shared" si="0"/>
        <v>45</v>
      </c>
      <c r="B57" s="334"/>
      <c r="C57" s="335">
        <v>1</v>
      </c>
      <c r="D57" s="337" t="s">
        <v>16</v>
      </c>
      <c r="E57" s="338">
        <v>0.5</v>
      </c>
      <c r="F57" s="356"/>
    </row>
    <row r="58" spans="1:6" x14ac:dyDescent="0.25">
      <c r="A58" s="439">
        <f t="shared" si="0"/>
        <v>46</v>
      </c>
      <c r="B58" s="334" t="s">
        <v>411</v>
      </c>
      <c r="C58" s="335">
        <v>6</v>
      </c>
      <c r="D58" s="337" t="s">
        <v>468</v>
      </c>
      <c r="E58" s="333">
        <v>287</v>
      </c>
      <c r="F58" s="591"/>
    </row>
    <row r="59" spans="1:6" x14ac:dyDescent="0.25">
      <c r="A59" s="439">
        <f t="shared" si="0"/>
        <v>47</v>
      </c>
      <c r="B59" s="334" t="s">
        <v>469</v>
      </c>
      <c r="C59" s="335">
        <v>1</v>
      </c>
      <c r="D59" s="339" t="s">
        <v>28</v>
      </c>
      <c r="E59" s="333">
        <v>8.3960000000000008</v>
      </c>
      <c r="F59" s="356">
        <v>5.42</v>
      </c>
    </row>
    <row r="60" spans="1:6" ht="31.8" thickBot="1" x14ac:dyDescent="0.3">
      <c r="A60" s="439">
        <v>48</v>
      </c>
      <c r="B60" s="409" t="s">
        <v>661</v>
      </c>
      <c r="C60" s="335">
        <v>1</v>
      </c>
      <c r="D60" s="822" t="s">
        <v>28</v>
      </c>
      <c r="E60" s="333">
        <v>2.6680000000000001</v>
      </c>
      <c r="F60" s="356"/>
    </row>
    <row r="61" spans="1:6" ht="26.4" x14ac:dyDescent="0.25">
      <c r="A61" s="439">
        <v>49</v>
      </c>
      <c r="B61" s="334" t="s">
        <v>1</v>
      </c>
      <c r="C61" s="335">
        <v>1</v>
      </c>
      <c r="D61" s="336" t="s">
        <v>1</v>
      </c>
      <c r="E61" s="333">
        <v>1234.5999999999999</v>
      </c>
      <c r="F61" s="356">
        <v>1154.4000000000001</v>
      </c>
    </row>
    <row r="62" spans="1:6" ht="26.4" x14ac:dyDescent="0.25">
      <c r="A62" s="439">
        <v>50</v>
      </c>
      <c r="B62" s="334" t="s">
        <v>407</v>
      </c>
      <c r="C62" s="335">
        <v>4</v>
      </c>
      <c r="D62" s="340" t="s">
        <v>7</v>
      </c>
      <c r="E62" s="333">
        <v>287.89999999999998</v>
      </c>
      <c r="F62" s="356">
        <v>185.21</v>
      </c>
    </row>
    <row r="63" spans="1:6" ht="27" thickBot="1" x14ac:dyDescent="0.3">
      <c r="A63" s="444">
        <v>51</v>
      </c>
      <c r="B63" s="341" t="s">
        <v>470</v>
      </c>
      <c r="C63" s="342">
        <v>4</v>
      </c>
      <c r="D63" s="343" t="s">
        <v>283</v>
      </c>
      <c r="E63" s="344">
        <v>161</v>
      </c>
      <c r="F63" s="592">
        <v>88</v>
      </c>
    </row>
    <row r="64" spans="1:6" ht="40.200000000000003" thickBot="1" x14ac:dyDescent="0.3">
      <c r="A64" s="593">
        <v>52</v>
      </c>
      <c r="B64" s="445" t="s">
        <v>715</v>
      </c>
      <c r="C64" s="446"/>
      <c r="D64" s="447"/>
      <c r="E64" s="448">
        <f>E63+E62+E61+E59+E58+E51+E50+E49+E36+E32+E28+E27+E26+E22+SUM(E13:E21)+E60</f>
        <v>4306.5639999999994</v>
      </c>
      <c r="F64" s="448">
        <f>F63+F62+F61+F59+F58+F51+F50+F49+F36+F32+F28+F27+F26+F22+SUM(F13:F21)+F60</f>
        <v>2456.5770000000002</v>
      </c>
    </row>
    <row r="65" spans="1:6" ht="26.4" x14ac:dyDescent="0.25">
      <c r="A65" s="449">
        <v>53</v>
      </c>
      <c r="B65" s="828" t="s">
        <v>364</v>
      </c>
      <c r="C65" s="829">
        <v>2</v>
      </c>
      <c r="D65" s="830" t="s">
        <v>716</v>
      </c>
      <c r="E65" s="345">
        <v>9619.5</v>
      </c>
      <c r="F65" s="831">
        <v>9312.3970000000008</v>
      </c>
    </row>
    <row r="66" spans="1:6" x14ac:dyDescent="0.25">
      <c r="A66" s="439">
        <v>54</v>
      </c>
      <c r="B66" s="330" t="s">
        <v>472</v>
      </c>
      <c r="C66" s="331">
        <v>4</v>
      </c>
      <c r="D66" s="340"/>
      <c r="E66" s="333">
        <v>182.2</v>
      </c>
      <c r="F66" s="356">
        <v>1.9</v>
      </c>
    </row>
    <row r="67" spans="1:6" ht="26.4" x14ac:dyDescent="0.25">
      <c r="A67" s="439">
        <v>55</v>
      </c>
      <c r="B67" s="450" t="s">
        <v>562</v>
      </c>
      <c r="C67" s="331"/>
      <c r="D67" s="442" t="s">
        <v>124</v>
      </c>
      <c r="E67" s="338">
        <v>178.6</v>
      </c>
      <c r="F67" s="357"/>
    </row>
    <row r="68" spans="1:6" x14ac:dyDescent="0.25">
      <c r="A68" s="439">
        <v>56</v>
      </c>
      <c r="B68" s="330"/>
      <c r="C68" s="331"/>
      <c r="D68" s="451" t="s">
        <v>28</v>
      </c>
      <c r="E68" s="338">
        <v>3.6</v>
      </c>
      <c r="F68" s="357">
        <v>1.9</v>
      </c>
    </row>
    <row r="69" spans="1:6" ht="26.4" x14ac:dyDescent="0.25">
      <c r="A69" s="439">
        <v>57</v>
      </c>
      <c r="B69" s="823" t="s">
        <v>473</v>
      </c>
      <c r="C69" s="455">
        <v>3</v>
      </c>
      <c r="D69" s="340" t="s">
        <v>474</v>
      </c>
      <c r="E69" s="333">
        <v>33.564</v>
      </c>
      <c r="F69" s="356"/>
    </row>
    <row r="70" spans="1:6" ht="26.4" x14ac:dyDescent="0.25">
      <c r="A70" s="439">
        <v>58</v>
      </c>
      <c r="B70" s="823" t="s">
        <v>424</v>
      </c>
      <c r="C70" s="455">
        <v>1</v>
      </c>
      <c r="D70" s="340" t="s">
        <v>28</v>
      </c>
      <c r="E70" s="333">
        <v>23.286999999999999</v>
      </c>
      <c r="F70" s="356">
        <v>22.954000000000001</v>
      </c>
    </row>
    <row r="71" spans="1:6" ht="26.4" x14ac:dyDescent="0.25">
      <c r="A71" s="439">
        <v>59</v>
      </c>
      <c r="B71" s="823" t="s">
        <v>423</v>
      </c>
      <c r="C71" s="455">
        <v>2</v>
      </c>
      <c r="D71" s="340" t="s">
        <v>36</v>
      </c>
      <c r="E71" s="333">
        <v>134.9</v>
      </c>
      <c r="F71" s="356">
        <v>100.893</v>
      </c>
    </row>
    <row r="72" spans="1:6" ht="39.6" x14ac:dyDescent="0.25">
      <c r="A72" s="439">
        <v>60</v>
      </c>
      <c r="B72" s="823" t="s">
        <v>523</v>
      </c>
      <c r="C72" s="455">
        <v>2</v>
      </c>
      <c r="D72" s="340" t="s">
        <v>20</v>
      </c>
      <c r="E72" s="333">
        <v>0.8</v>
      </c>
      <c r="F72" s="356"/>
    </row>
    <row r="73" spans="1:6" x14ac:dyDescent="0.25">
      <c r="A73" s="439">
        <v>61</v>
      </c>
      <c r="B73" s="823" t="s">
        <v>475</v>
      </c>
      <c r="C73" s="455">
        <v>2</v>
      </c>
      <c r="D73" s="340" t="s">
        <v>471</v>
      </c>
      <c r="E73" s="333">
        <v>131</v>
      </c>
      <c r="F73" s="522">
        <v>30.047999999999998</v>
      </c>
    </row>
    <row r="74" spans="1:6" ht="39.6" x14ac:dyDescent="0.25">
      <c r="A74" s="439">
        <v>62</v>
      </c>
      <c r="B74" s="823" t="s">
        <v>544</v>
      </c>
      <c r="C74" s="455">
        <v>2</v>
      </c>
      <c r="D74" s="340" t="s">
        <v>471</v>
      </c>
      <c r="E74" s="333">
        <v>28.28</v>
      </c>
      <c r="F74" s="356">
        <v>16.399999999999999</v>
      </c>
    </row>
    <row r="75" spans="1:6" ht="26.4" x14ac:dyDescent="0.25">
      <c r="A75" s="439">
        <v>63</v>
      </c>
      <c r="B75" s="454" t="s">
        <v>628</v>
      </c>
      <c r="C75" s="455"/>
      <c r="D75" s="456"/>
      <c r="E75" s="333">
        <f>E76+E77</f>
        <v>111.495</v>
      </c>
      <c r="F75" s="356">
        <f>F76+F77</f>
        <v>46.515000000000001</v>
      </c>
    </row>
    <row r="76" spans="1:6" ht="26.4" x14ac:dyDescent="0.25">
      <c r="A76" s="439">
        <v>64</v>
      </c>
      <c r="B76" s="457" t="s">
        <v>562</v>
      </c>
      <c r="C76" s="458">
        <v>4</v>
      </c>
      <c r="D76" s="451" t="s">
        <v>124</v>
      </c>
      <c r="E76" s="338">
        <v>109.309</v>
      </c>
      <c r="F76" s="357">
        <v>45</v>
      </c>
    </row>
    <row r="77" spans="1:6" x14ac:dyDescent="0.25">
      <c r="A77" s="439">
        <v>65</v>
      </c>
      <c r="B77" s="454"/>
      <c r="C77" s="458">
        <v>1</v>
      </c>
      <c r="D77" s="442" t="s">
        <v>28</v>
      </c>
      <c r="E77" s="338">
        <v>2.1859999999999999</v>
      </c>
      <c r="F77" s="357">
        <v>1.5149999999999999</v>
      </c>
    </row>
    <row r="78" spans="1:6" ht="39.6" x14ac:dyDescent="0.25">
      <c r="A78" s="439">
        <v>66</v>
      </c>
      <c r="B78" s="454" t="s">
        <v>560</v>
      </c>
      <c r="C78" s="455">
        <v>4</v>
      </c>
      <c r="D78" s="456" t="s">
        <v>124</v>
      </c>
      <c r="E78" s="333">
        <f>E79+E80</f>
        <v>110.282</v>
      </c>
      <c r="F78" s="356">
        <f>F79+F80</f>
        <v>1.9</v>
      </c>
    </row>
    <row r="79" spans="1:6" ht="26.4" x14ac:dyDescent="0.25">
      <c r="A79" s="439">
        <v>67</v>
      </c>
      <c r="B79" s="457" t="s">
        <v>562</v>
      </c>
      <c r="C79" s="458">
        <v>4</v>
      </c>
      <c r="D79" s="451" t="s">
        <v>124</v>
      </c>
      <c r="E79" s="338">
        <v>107.07</v>
      </c>
      <c r="F79" s="356"/>
    </row>
    <row r="80" spans="1:6" x14ac:dyDescent="0.25">
      <c r="A80" s="439">
        <v>68</v>
      </c>
      <c r="B80" s="454"/>
      <c r="C80" s="458">
        <v>1</v>
      </c>
      <c r="D80" s="442" t="s">
        <v>28</v>
      </c>
      <c r="E80" s="338">
        <v>3.2120000000000002</v>
      </c>
      <c r="F80" s="357">
        <v>1.9</v>
      </c>
    </row>
    <row r="81" spans="1:6" ht="26.4" x14ac:dyDescent="0.25">
      <c r="A81" s="439">
        <f t="shared" ref="A81" si="1">A80+1</f>
        <v>69</v>
      </c>
      <c r="B81" s="454" t="s">
        <v>717</v>
      </c>
      <c r="C81" s="832"/>
      <c r="D81" s="456"/>
      <c r="E81" s="333">
        <v>24.678999999999998</v>
      </c>
      <c r="F81" s="833"/>
    </row>
    <row r="82" spans="1:6" ht="26.4" x14ac:dyDescent="0.25">
      <c r="A82" s="444">
        <v>70</v>
      </c>
      <c r="B82" s="834"/>
      <c r="C82" s="835">
        <v>4</v>
      </c>
      <c r="D82" s="451" t="s">
        <v>124</v>
      </c>
      <c r="E82" s="338">
        <v>24.678999999999998</v>
      </c>
      <c r="F82" s="836"/>
    </row>
    <row r="83" spans="1:6" ht="15.6" x14ac:dyDescent="0.25">
      <c r="A83" s="444">
        <v>71</v>
      </c>
      <c r="B83" s="834"/>
      <c r="C83" s="835">
        <v>1</v>
      </c>
      <c r="D83" s="837" t="s">
        <v>28</v>
      </c>
      <c r="E83" s="838">
        <v>-3.5249999999999999</v>
      </c>
      <c r="F83" s="839">
        <v>-1.5149999999999999</v>
      </c>
    </row>
    <row r="84" spans="1:6" ht="39.6" x14ac:dyDescent="0.25">
      <c r="A84" s="444">
        <v>72</v>
      </c>
      <c r="B84" s="824" t="s">
        <v>427</v>
      </c>
      <c r="C84" s="825">
        <v>5</v>
      </c>
      <c r="D84" s="343" t="s">
        <v>438</v>
      </c>
      <c r="E84" s="344">
        <v>998</v>
      </c>
      <c r="F84" s="592"/>
    </row>
    <row r="85" spans="1:6" ht="39.6" x14ac:dyDescent="0.25">
      <c r="A85" s="440">
        <v>73</v>
      </c>
      <c r="B85" s="454" t="s">
        <v>652</v>
      </c>
      <c r="C85" s="840">
        <v>4</v>
      </c>
      <c r="D85" s="442" t="s">
        <v>283</v>
      </c>
      <c r="E85" s="333">
        <v>56.75</v>
      </c>
      <c r="F85" s="333">
        <v>55.938000000000002</v>
      </c>
    </row>
    <row r="86" spans="1:6" ht="26.4" x14ac:dyDescent="0.25">
      <c r="A86" s="440">
        <v>74</v>
      </c>
      <c r="B86" s="454" t="s">
        <v>672</v>
      </c>
      <c r="C86" s="455"/>
      <c r="D86" s="340"/>
      <c r="E86" s="333">
        <f>E87+E88</f>
        <v>46.391000000000005</v>
      </c>
      <c r="F86" s="333">
        <f>F87+F88</f>
        <v>45.728000000000002</v>
      </c>
    </row>
    <row r="87" spans="1:6" ht="26.4" x14ac:dyDescent="0.25">
      <c r="A87" s="440">
        <v>75</v>
      </c>
      <c r="B87" s="841" t="s">
        <v>46</v>
      </c>
      <c r="C87" s="455">
        <v>4</v>
      </c>
      <c r="D87" s="442" t="s">
        <v>29</v>
      </c>
      <c r="E87" s="338">
        <v>34.963000000000001</v>
      </c>
      <c r="F87" s="338">
        <v>34.463000000000001</v>
      </c>
    </row>
    <row r="88" spans="1:6" ht="26.4" x14ac:dyDescent="0.25">
      <c r="A88" s="440">
        <v>76</v>
      </c>
      <c r="B88" s="842"/>
      <c r="C88" s="455">
        <v>4</v>
      </c>
      <c r="D88" s="442" t="s">
        <v>283</v>
      </c>
      <c r="E88" s="338">
        <v>11.428000000000001</v>
      </c>
      <c r="F88" s="338">
        <v>11.265000000000001</v>
      </c>
    </row>
    <row r="89" spans="1:6" ht="42" thickBot="1" x14ac:dyDescent="0.3">
      <c r="A89" s="440">
        <v>77</v>
      </c>
      <c r="B89" s="843" t="s">
        <v>673</v>
      </c>
      <c r="C89" s="455"/>
      <c r="D89" s="442"/>
      <c r="E89" s="844">
        <f>E90+E91</f>
        <v>15.8939</v>
      </c>
      <c r="F89" s="333"/>
    </row>
    <row r="90" spans="1:6" ht="26.4" x14ac:dyDescent="0.25">
      <c r="A90" s="440">
        <v>78</v>
      </c>
      <c r="B90" s="841" t="s">
        <v>46</v>
      </c>
      <c r="C90" s="455">
        <v>4</v>
      </c>
      <c r="D90" s="451" t="s">
        <v>124</v>
      </c>
      <c r="E90" s="845">
        <v>15.58226</v>
      </c>
      <c r="F90" s="333"/>
    </row>
    <row r="91" spans="1:6" x14ac:dyDescent="0.25">
      <c r="A91" s="440">
        <v>79</v>
      </c>
      <c r="B91" s="841"/>
      <c r="C91" s="455">
        <v>1</v>
      </c>
      <c r="D91" s="442" t="s">
        <v>28</v>
      </c>
      <c r="E91" s="845">
        <v>0.31163999999999997</v>
      </c>
      <c r="F91" s="333"/>
    </row>
    <row r="92" spans="1:6" ht="55.2" x14ac:dyDescent="0.25">
      <c r="A92" s="440">
        <v>80</v>
      </c>
      <c r="B92" s="846" t="s">
        <v>674</v>
      </c>
      <c r="C92" s="455">
        <v>2</v>
      </c>
      <c r="D92" s="340"/>
      <c r="E92" s="844">
        <f>SUM(E93:E100)</f>
        <v>5.24</v>
      </c>
      <c r="F92" s="844">
        <f>SUM(F93:F100)</f>
        <v>3.0949999999999998</v>
      </c>
    </row>
    <row r="93" spans="1:6" x14ac:dyDescent="0.25">
      <c r="A93" s="440">
        <v>81</v>
      </c>
      <c r="B93" s="483"/>
      <c r="C93" s="455"/>
      <c r="D93" s="483" t="s">
        <v>303</v>
      </c>
      <c r="E93" s="847">
        <v>0.70399999999999996</v>
      </c>
      <c r="F93" s="848">
        <v>0.10199999999999999</v>
      </c>
    </row>
    <row r="94" spans="1:6" x14ac:dyDescent="0.25">
      <c r="A94" s="440">
        <v>82</v>
      </c>
      <c r="B94" s="489"/>
      <c r="C94" s="455"/>
      <c r="D94" s="489" t="s">
        <v>304</v>
      </c>
      <c r="E94" s="847">
        <v>1</v>
      </c>
      <c r="F94" s="848">
        <v>0.39400000000000002</v>
      </c>
    </row>
    <row r="95" spans="1:6" x14ac:dyDescent="0.25">
      <c r="A95" s="440">
        <v>83</v>
      </c>
      <c r="B95" s="489"/>
      <c r="C95" s="455"/>
      <c r="D95" s="489" t="s">
        <v>305</v>
      </c>
      <c r="E95" s="847">
        <v>0.17599999999999999</v>
      </c>
      <c r="F95" s="848">
        <v>2.5999999999999999E-2</v>
      </c>
    </row>
    <row r="96" spans="1:6" x14ac:dyDescent="0.25">
      <c r="A96" s="440">
        <v>84</v>
      </c>
      <c r="B96" s="489"/>
      <c r="C96" s="455"/>
      <c r="D96" s="489" t="s">
        <v>306</v>
      </c>
      <c r="E96" s="847">
        <v>0.17599999999999999</v>
      </c>
      <c r="F96" s="848">
        <v>2.5999999999999999E-2</v>
      </c>
    </row>
    <row r="97" spans="1:6" x14ac:dyDescent="0.25">
      <c r="A97" s="440">
        <v>85</v>
      </c>
      <c r="B97" s="489"/>
      <c r="C97" s="455"/>
      <c r="D97" s="489" t="s">
        <v>675</v>
      </c>
      <c r="E97" s="847">
        <v>1.86</v>
      </c>
      <c r="F97" s="848">
        <v>1.833</v>
      </c>
    </row>
    <row r="98" spans="1:6" x14ac:dyDescent="0.25">
      <c r="A98" s="440">
        <v>86</v>
      </c>
      <c r="B98" s="489"/>
      <c r="C98" s="455"/>
      <c r="D98" s="489" t="s">
        <v>21</v>
      </c>
      <c r="E98" s="847">
        <v>0.62</v>
      </c>
      <c r="F98" s="848">
        <v>0.61099999999999999</v>
      </c>
    </row>
    <row r="99" spans="1:6" ht="39.6" x14ac:dyDescent="0.25">
      <c r="A99" s="440">
        <v>87</v>
      </c>
      <c r="B99" s="489"/>
      <c r="C99" s="455"/>
      <c r="D99" s="495" t="s">
        <v>278</v>
      </c>
      <c r="E99" s="847">
        <v>0.52800000000000002</v>
      </c>
      <c r="F99" s="848">
        <v>7.6999999999999999E-2</v>
      </c>
    </row>
    <row r="100" spans="1:6" ht="52.8" x14ac:dyDescent="0.25">
      <c r="A100" s="440">
        <v>88</v>
      </c>
      <c r="B100" s="489"/>
      <c r="C100" s="455"/>
      <c r="D100" s="495" t="s">
        <v>112</v>
      </c>
      <c r="E100" s="847">
        <v>0.17599999999999999</v>
      </c>
      <c r="F100" s="848">
        <v>2.5999999999999999E-2</v>
      </c>
    </row>
    <row r="101" spans="1:6" ht="13.8" x14ac:dyDescent="0.25">
      <c r="A101" s="440">
        <v>89</v>
      </c>
      <c r="B101" s="849"/>
      <c r="C101" s="455"/>
      <c r="D101" s="442"/>
      <c r="E101" s="845"/>
      <c r="F101" s="333"/>
    </row>
    <row r="102" spans="1:6" x14ac:dyDescent="0.25">
      <c r="A102" s="850">
        <v>90</v>
      </c>
      <c r="B102" s="851" t="s">
        <v>656</v>
      </c>
      <c r="C102" s="852">
        <v>3</v>
      </c>
      <c r="D102" s="853" t="s">
        <v>208</v>
      </c>
      <c r="E102" s="854">
        <v>18.992999999999999</v>
      </c>
      <c r="F102" s="855"/>
    </row>
    <row r="103" spans="1:6" ht="39.6" x14ac:dyDescent="0.25">
      <c r="A103" s="440">
        <v>91</v>
      </c>
      <c r="B103" s="846" t="s">
        <v>660</v>
      </c>
      <c r="C103" s="455">
        <v>5</v>
      </c>
      <c r="D103" s="340" t="s">
        <v>438</v>
      </c>
      <c r="E103" s="844">
        <v>2493.8000000000002</v>
      </c>
      <c r="F103" s="333"/>
    </row>
    <row r="104" spans="1:6" ht="13.8" x14ac:dyDescent="0.25">
      <c r="A104" s="440">
        <v>92</v>
      </c>
      <c r="B104" s="846" t="s">
        <v>718</v>
      </c>
      <c r="C104" s="455"/>
      <c r="D104" s="340"/>
      <c r="E104" s="844">
        <f>E105+E106</f>
        <v>28.693200000000001</v>
      </c>
      <c r="F104" s="333"/>
    </row>
    <row r="105" spans="1:6" ht="26.4" x14ac:dyDescent="0.25">
      <c r="A105" s="440">
        <v>93</v>
      </c>
      <c r="B105" s="849" t="s">
        <v>46</v>
      </c>
      <c r="C105" s="455">
        <v>4</v>
      </c>
      <c r="D105" s="451" t="s">
        <v>124</v>
      </c>
      <c r="E105" s="845">
        <v>27.58962</v>
      </c>
      <c r="F105" s="333"/>
    </row>
    <row r="106" spans="1:6" ht="13.8" x14ac:dyDescent="0.25">
      <c r="A106" s="440">
        <v>94</v>
      </c>
      <c r="B106" s="849"/>
      <c r="C106" s="455">
        <v>1</v>
      </c>
      <c r="D106" s="442" t="s">
        <v>28</v>
      </c>
      <c r="E106" s="845">
        <v>1.10358</v>
      </c>
      <c r="F106" s="333"/>
    </row>
    <row r="107" spans="1:6" ht="27" thickBot="1" x14ac:dyDescent="0.3">
      <c r="A107" s="594">
        <v>95</v>
      </c>
      <c r="B107" s="826" t="s">
        <v>719</v>
      </c>
      <c r="C107" s="827"/>
      <c r="D107" s="595"/>
      <c r="E107" s="596">
        <f>E65+E66+E69+E70+E71+E72+E73+E75+E81+E84+E74+E78+E85+E86+E89+E102+E103+E92+E104</f>
        <v>14063.748100000001</v>
      </c>
      <c r="F107" s="596">
        <f>F65+F66+F69+F70+F71+F72+F73+F75+F81+F84+F74+F78+F85+F86+F89+F102+F103+F92</f>
        <v>9637.7679999999982</v>
      </c>
    </row>
    <row r="108" spans="1:6" ht="14.4" thickBot="1" x14ac:dyDescent="0.3">
      <c r="A108" s="459">
        <v>96</v>
      </c>
      <c r="B108" s="597" t="s">
        <v>720</v>
      </c>
      <c r="C108" s="598"/>
      <c r="D108" s="597"/>
      <c r="E108" s="599">
        <f>E64+E107</f>
        <v>18370.312099999999</v>
      </c>
      <c r="F108" s="600">
        <f>F64+F107</f>
        <v>12094.344999999998</v>
      </c>
    </row>
  </sheetData>
  <mergeCells count="6">
    <mergeCell ref="F11:F12"/>
    <mergeCell ref="A11:A12"/>
    <mergeCell ref="B11:B12"/>
    <mergeCell ref="C11:C12"/>
    <mergeCell ref="D11:D12"/>
    <mergeCell ref="E11:E12"/>
  </mergeCells>
  <phoneticPr fontId="9" type="noConversion"/>
  <pageMargins left="0.74803149606299213" right="0.74803149606299213" top="0.59055118110236227" bottom="0.39370078740157483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72"/>
  <sheetViews>
    <sheetView workbookViewId="0">
      <selection activeCell="I38" sqref="I38"/>
    </sheetView>
  </sheetViews>
  <sheetFormatPr defaultRowHeight="13.2" x14ac:dyDescent="0.25"/>
  <cols>
    <col min="1" max="1" width="3.6640625" customWidth="1"/>
    <col min="2" max="2" width="65.33203125" customWidth="1"/>
    <col min="3" max="3" width="9.5546875" style="387" customWidth="1"/>
    <col min="4" max="4" width="12.109375" customWidth="1"/>
    <col min="5" max="5" width="12.44140625" customWidth="1"/>
    <col min="6" max="6" width="13.6640625" customWidth="1"/>
    <col min="7" max="7" width="11.109375" customWidth="1"/>
    <col min="8" max="8" width="12.5546875" bestFit="1" customWidth="1"/>
    <col min="9" max="9" width="10.5546875" bestFit="1" customWidth="1"/>
  </cols>
  <sheetData>
    <row r="1" spans="1:9" ht="15.6" x14ac:dyDescent="0.3">
      <c r="A1" s="202"/>
      <c r="B1" s="203"/>
      <c r="C1" s="203"/>
      <c r="D1" s="204" t="s">
        <v>27</v>
      </c>
      <c r="E1" s="204"/>
      <c r="F1" s="1"/>
      <c r="G1" s="10"/>
    </row>
    <row r="2" spans="1:9" ht="15.6" x14ac:dyDescent="0.3">
      <c r="A2" s="202"/>
      <c r="B2" s="202"/>
      <c r="C2" s="202"/>
      <c r="D2" s="396" t="s">
        <v>637</v>
      </c>
      <c r="E2" s="397"/>
      <c r="F2" s="1"/>
      <c r="G2" s="10"/>
    </row>
    <row r="3" spans="1:9" ht="15.6" x14ac:dyDescent="0.3">
      <c r="A3" s="202"/>
      <c r="B3" s="204"/>
      <c r="C3" s="204"/>
      <c r="D3" s="204" t="s">
        <v>249</v>
      </c>
      <c r="E3" s="204"/>
      <c r="F3" s="1"/>
      <c r="G3" s="10"/>
    </row>
    <row r="4" spans="1:9" s="434" customFormat="1" ht="15.6" x14ac:dyDescent="0.3">
      <c r="A4" s="202"/>
      <c r="B4" s="204"/>
      <c r="C4" s="204"/>
      <c r="D4" s="1"/>
      <c r="E4" s="1"/>
      <c r="F4" s="1"/>
      <c r="G4" s="10"/>
    </row>
    <row r="5" spans="1:9" s="434" customFormat="1" ht="15.6" x14ac:dyDescent="0.3">
      <c r="A5" s="202"/>
      <c r="B5" s="204"/>
      <c r="C5" s="204"/>
      <c r="D5" s="328"/>
      <c r="E5" s="329"/>
      <c r="F5" s="1"/>
      <c r="G5" s="10"/>
    </row>
    <row r="6" spans="1:9" s="434" customFormat="1" ht="15.6" x14ac:dyDescent="0.3">
      <c r="A6" s="202"/>
      <c r="B6" s="204"/>
      <c r="C6" s="204"/>
      <c r="D6" s="1"/>
      <c r="E6" s="1"/>
      <c r="F6" s="1"/>
      <c r="G6" s="10"/>
    </row>
    <row r="7" spans="1:9" ht="15.6" x14ac:dyDescent="0.3">
      <c r="A7" s="202"/>
      <c r="B7" s="205" t="s">
        <v>513</v>
      </c>
      <c r="C7" s="205"/>
      <c r="D7" s="205"/>
      <c r="E7" s="205"/>
      <c r="F7" s="202"/>
    </row>
    <row r="8" spans="1:9" ht="15.6" x14ac:dyDescent="0.3">
      <c r="A8" s="202"/>
      <c r="B8" s="205" t="s">
        <v>555</v>
      </c>
      <c r="C8" s="205"/>
      <c r="D8" s="205"/>
      <c r="E8" s="205"/>
      <c r="F8" s="202"/>
    </row>
    <row r="9" spans="1:9" ht="15.6" x14ac:dyDescent="0.3">
      <c r="A9" s="202"/>
      <c r="B9" s="204" t="s">
        <v>518</v>
      </c>
      <c r="C9" s="204"/>
      <c r="D9" s="202"/>
      <c r="E9" s="202"/>
      <c r="F9" s="202"/>
    </row>
    <row r="10" spans="1:9" ht="12.75" customHeight="1" thickBot="1" x14ac:dyDescent="0.3">
      <c r="A10" s="202"/>
      <c r="B10" s="206"/>
      <c r="C10" s="206"/>
      <c r="D10" s="206"/>
      <c r="E10" s="206"/>
      <c r="F10" s="207" t="s">
        <v>727</v>
      </c>
    </row>
    <row r="11" spans="1:9" ht="12.75" customHeight="1" x14ac:dyDescent="0.25">
      <c r="A11" s="1045" t="s">
        <v>250</v>
      </c>
      <c r="B11" s="1048" t="s">
        <v>251</v>
      </c>
      <c r="C11" s="399"/>
      <c r="D11" s="1051" t="s">
        <v>693</v>
      </c>
      <c r="E11" s="1051" t="s">
        <v>83</v>
      </c>
      <c r="F11" s="1054" t="s">
        <v>694</v>
      </c>
    </row>
    <row r="12" spans="1:9" ht="20.25" customHeight="1" x14ac:dyDescent="0.25">
      <c r="A12" s="1046"/>
      <c r="B12" s="1049"/>
      <c r="C12" s="400" t="s">
        <v>430</v>
      </c>
      <c r="D12" s="1052"/>
      <c r="E12" s="1052"/>
      <c r="F12" s="1055"/>
    </row>
    <row r="13" spans="1:9" ht="43.5" customHeight="1" thickBot="1" x14ac:dyDescent="0.3">
      <c r="A13" s="1047"/>
      <c r="B13" s="1050"/>
      <c r="C13" s="401"/>
      <c r="D13" s="1053"/>
      <c r="E13" s="1053"/>
      <c r="F13" s="1056"/>
    </row>
    <row r="14" spans="1:9" ht="15.75" customHeight="1" x14ac:dyDescent="0.25">
      <c r="A14" s="24">
        <v>1</v>
      </c>
      <c r="B14" s="867" t="s">
        <v>28</v>
      </c>
      <c r="C14" s="868">
        <v>1</v>
      </c>
      <c r="D14" s="869">
        <v>2404.4</v>
      </c>
      <c r="E14" s="870"/>
      <c r="F14" s="871"/>
      <c r="G14" s="234"/>
      <c r="H14" s="234"/>
    </row>
    <row r="15" spans="1:9" ht="14.25" customHeight="1" x14ac:dyDescent="0.25">
      <c r="A15" s="24">
        <f>A14+1</f>
        <v>2</v>
      </c>
      <c r="B15" s="872" t="s">
        <v>241</v>
      </c>
      <c r="C15" s="873">
        <v>1</v>
      </c>
      <c r="D15" s="874">
        <v>115004.34</v>
      </c>
      <c r="E15" s="875"/>
      <c r="F15" s="876"/>
      <c r="I15" s="234"/>
    </row>
    <row r="16" spans="1:9" ht="16.5" customHeight="1" x14ac:dyDescent="0.25">
      <c r="A16" s="24">
        <f t="shared" ref="A16:A65" si="0">A15+1</f>
        <v>3</v>
      </c>
      <c r="B16" s="872" t="s">
        <v>283</v>
      </c>
      <c r="C16" s="873">
        <v>4</v>
      </c>
      <c r="D16" s="874">
        <v>19648.54</v>
      </c>
      <c r="E16" s="875"/>
      <c r="F16" s="877"/>
    </row>
    <row r="17" spans="1:9" ht="16.5" customHeight="1" x14ac:dyDescent="0.25">
      <c r="A17" s="24">
        <f t="shared" si="0"/>
        <v>4</v>
      </c>
      <c r="B17" s="867" t="s">
        <v>4</v>
      </c>
      <c r="C17" s="878">
        <v>3</v>
      </c>
      <c r="D17" s="874">
        <v>13215.31</v>
      </c>
      <c r="E17" s="875"/>
      <c r="F17" s="879"/>
      <c r="I17" s="234"/>
    </row>
    <row r="18" spans="1:9" ht="14.25" customHeight="1" x14ac:dyDescent="0.25">
      <c r="A18" s="24">
        <f t="shared" si="0"/>
        <v>5</v>
      </c>
      <c r="B18" s="867" t="s">
        <v>5</v>
      </c>
      <c r="C18" s="878">
        <v>3</v>
      </c>
      <c r="D18" s="874">
        <v>19050.87</v>
      </c>
      <c r="E18" s="875"/>
      <c r="F18" s="879"/>
    </row>
    <row r="19" spans="1:9" ht="14.25" customHeight="1" x14ac:dyDescent="0.25">
      <c r="A19" s="24">
        <f t="shared" si="0"/>
        <v>6</v>
      </c>
      <c r="B19" s="880" t="s">
        <v>342</v>
      </c>
      <c r="C19" s="881">
        <v>3</v>
      </c>
      <c r="D19" s="874">
        <v>168992.02</v>
      </c>
      <c r="E19" s="875"/>
      <c r="F19" s="879"/>
      <c r="H19" s="234"/>
    </row>
    <row r="20" spans="1:9" ht="17.25" customHeight="1" x14ac:dyDescent="0.25">
      <c r="A20" s="24">
        <f t="shared" si="0"/>
        <v>7</v>
      </c>
      <c r="B20" s="880" t="s">
        <v>94</v>
      </c>
      <c r="C20" s="881">
        <v>2</v>
      </c>
      <c r="D20" s="874">
        <v>7823</v>
      </c>
      <c r="E20" s="875"/>
      <c r="F20" s="879"/>
    </row>
    <row r="21" spans="1:9" ht="15.75" customHeight="1" x14ac:dyDescent="0.25">
      <c r="A21" s="24">
        <f t="shared" si="0"/>
        <v>8</v>
      </c>
      <c r="B21" s="872" t="s">
        <v>29</v>
      </c>
      <c r="C21" s="873">
        <v>4</v>
      </c>
      <c r="D21" s="874">
        <v>21300</v>
      </c>
      <c r="E21" s="875"/>
      <c r="F21" s="879"/>
    </row>
    <row r="22" spans="1:9" ht="17.25" customHeight="1" x14ac:dyDescent="0.25">
      <c r="A22" s="24">
        <f t="shared" si="0"/>
        <v>9</v>
      </c>
      <c r="B22" s="872" t="s">
        <v>7</v>
      </c>
      <c r="C22" s="873">
        <v>4</v>
      </c>
      <c r="D22" s="874">
        <v>9199.3700000000008</v>
      </c>
      <c r="E22" s="875"/>
      <c r="F22" s="879"/>
      <c r="H22" s="234"/>
    </row>
    <row r="23" spans="1:9" ht="15.75" customHeight="1" x14ac:dyDescent="0.25">
      <c r="A23" s="24">
        <f t="shared" si="0"/>
        <v>10</v>
      </c>
      <c r="B23" s="867" t="s">
        <v>8</v>
      </c>
      <c r="C23" s="878">
        <v>5</v>
      </c>
      <c r="D23" s="874">
        <v>1055.1500000000001</v>
      </c>
      <c r="E23" s="875"/>
      <c r="F23" s="879"/>
    </row>
    <row r="24" spans="1:9" ht="15" customHeight="1" x14ac:dyDescent="0.25">
      <c r="A24" s="24">
        <f t="shared" si="0"/>
        <v>11</v>
      </c>
      <c r="B24" s="867" t="s">
        <v>9</v>
      </c>
      <c r="C24" s="878">
        <v>1</v>
      </c>
      <c r="D24" s="874">
        <v>282.77999999999997</v>
      </c>
      <c r="E24" s="875"/>
      <c r="F24" s="879"/>
    </row>
    <row r="25" spans="1:9" ht="15" customHeight="1" x14ac:dyDescent="0.25">
      <c r="A25" s="24">
        <f t="shared" si="0"/>
        <v>12</v>
      </c>
      <c r="B25" s="867" t="s">
        <v>10</v>
      </c>
      <c r="C25" s="878">
        <v>1</v>
      </c>
      <c r="D25" s="874">
        <v>4515.6000000000004</v>
      </c>
      <c r="E25" s="875"/>
      <c r="F25" s="879"/>
      <c r="H25" s="234"/>
    </row>
    <row r="26" spans="1:9" ht="15.75" customHeight="1" x14ac:dyDescent="0.25">
      <c r="A26" s="24">
        <f t="shared" si="0"/>
        <v>13</v>
      </c>
      <c r="B26" s="867" t="s">
        <v>12</v>
      </c>
      <c r="C26" s="878">
        <v>1</v>
      </c>
      <c r="D26" s="874">
        <v>6033.46</v>
      </c>
      <c r="E26" s="875"/>
      <c r="F26" s="879"/>
      <c r="H26" s="388"/>
    </row>
    <row r="27" spans="1:9" ht="15.75" customHeight="1" x14ac:dyDescent="0.25">
      <c r="A27" s="24">
        <f t="shared" si="0"/>
        <v>14</v>
      </c>
      <c r="B27" s="867" t="s">
        <v>97</v>
      </c>
      <c r="C27" s="878">
        <v>5</v>
      </c>
      <c r="D27" s="874">
        <v>285.82</v>
      </c>
      <c r="E27" s="875"/>
      <c r="F27" s="879"/>
      <c r="H27" s="234"/>
    </row>
    <row r="28" spans="1:9" ht="14.25" customHeight="1" x14ac:dyDescent="0.25">
      <c r="A28" s="24">
        <f t="shared" si="0"/>
        <v>15</v>
      </c>
      <c r="B28" s="867" t="s">
        <v>15</v>
      </c>
      <c r="C28" s="878">
        <v>1</v>
      </c>
      <c r="D28" s="874">
        <v>372.26</v>
      </c>
      <c r="E28" s="875"/>
      <c r="F28" s="879"/>
      <c r="H28" s="234"/>
    </row>
    <row r="29" spans="1:9" ht="15" customHeight="1" x14ac:dyDescent="0.25">
      <c r="A29" s="24">
        <f t="shared" si="0"/>
        <v>16</v>
      </c>
      <c r="B29" s="867" t="s">
        <v>30</v>
      </c>
      <c r="C29" s="878">
        <v>1</v>
      </c>
      <c r="D29" s="874">
        <v>4126</v>
      </c>
      <c r="E29" s="875"/>
      <c r="F29" s="879"/>
      <c r="H29" s="234"/>
    </row>
    <row r="30" spans="1:9" x14ac:dyDescent="0.25">
      <c r="A30" s="24">
        <f t="shared" si="0"/>
        <v>17</v>
      </c>
      <c r="B30" s="882" t="s">
        <v>17</v>
      </c>
      <c r="C30" s="883">
        <v>1</v>
      </c>
      <c r="D30" s="875">
        <v>7772.14</v>
      </c>
      <c r="E30" s="875"/>
      <c r="F30" s="879"/>
      <c r="H30" s="234"/>
    </row>
    <row r="31" spans="1:9" ht="14.25" customHeight="1" x14ac:dyDescent="0.25">
      <c r="A31" s="24">
        <f t="shared" si="0"/>
        <v>18</v>
      </c>
      <c r="B31" s="882" t="s">
        <v>303</v>
      </c>
      <c r="C31" s="883">
        <v>2</v>
      </c>
      <c r="D31" s="875">
        <v>3087.81</v>
      </c>
      <c r="E31" s="875"/>
      <c r="F31" s="879"/>
    </row>
    <row r="32" spans="1:9" ht="13.5" customHeight="1" x14ac:dyDescent="0.25">
      <c r="A32" s="24">
        <f t="shared" si="0"/>
        <v>19</v>
      </c>
      <c r="B32" s="882" t="s">
        <v>304</v>
      </c>
      <c r="C32" s="883">
        <v>2</v>
      </c>
      <c r="D32" s="875">
        <v>13485</v>
      </c>
      <c r="E32" s="875"/>
      <c r="F32" s="879"/>
    </row>
    <row r="33" spans="1:10" ht="14.25" customHeight="1" x14ac:dyDescent="0.25">
      <c r="A33" s="24">
        <f t="shared" si="0"/>
        <v>20</v>
      </c>
      <c r="B33" s="882" t="s">
        <v>305</v>
      </c>
      <c r="C33" s="883">
        <v>2</v>
      </c>
      <c r="D33" s="875">
        <v>1383.08</v>
      </c>
      <c r="E33" s="875"/>
      <c r="F33" s="879"/>
      <c r="H33" s="234"/>
    </row>
    <row r="34" spans="1:10" ht="13.5" customHeight="1" x14ac:dyDescent="0.25">
      <c r="A34" s="24">
        <f t="shared" si="0"/>
        <v>21</v>
      </c>
      <c r="B34" s="882" t="s">
        <v>306</v>
      </c>
      <c r="C34" s="883">
        <v>2</v>
      </c>
      <c r="D34" s="875">
        <v>4040.04</v>
      </c>
      <c r="E34" s="875"/>
      <c r="F34" s="879"/>
    </row>
    <row r="35" spans="1:10" ht="13.5" customHeight="1" x14ac:dyDescent="0.25">
      <c r="A35" s="24">
        <f t="shared" si="0"/>
        <v>22</v>
      </c>
      <c r="B35" s="882" t="s">
        <v>307</v>
      </c>
      <c r="C35" s="883">
        <v>2</v>
      </c>
      <c r="D35" s="875">
        <v>1705.51</v>
      </c>
      <c r="E35" s="875"/>
      <c r="F35" s="879"/>
    </row>
    <row r="36" spans="1:10" ht="14.25" customHeight="1" x14ac:dyDescent="0.25">
      <c r="A36" s="24">
        <f t="shared" si="0"/>
        <v>23</v>
      </c>
      <c r="B36" s="882" t="s">
        <v>309</v>
      </c>
      <c r="C36" s="883">
        <v>2</v>
      </c>
      <c r="D36" s="875">
        <v>24071.72</v>
      </c>
      <c r="E36" s="875"/>
      <c r="F36" s="879"/>
    </row>
    <row r="37" spans="1:10" x14ac:dyDescent="0.25">
      <c r="A37" s="24">
        <f t="shared" si="0"/>
        <v>24</v>
      </c>
      <c r="B37" s="882" t="s">
        <v>36</v>
      </c>
      <c r="C37" s="883">
        <v>2</v>
      </c>
      <c r="D37" s="875">
        <v>749.18</v>
      </c>
      <c r="E37" s="875"/>
      <c r="F37" s="879"/>
    </row>
    <row r="38" spans="1:10" x14ac:dyDescent="0.25">
      <c r="A38" s="24">
        <f t="shared" si="0"/>
        <v>25</v>
      </c>
      <c r="B38" s="882" t="s">
        <v>274</v>
      </c>
      <c r="C38" s="883">
        <v>2</v>
      </c>
      <c r="D38" s="875">
        <v>114</v>
      </c>
      <c r="E38" s="875"/>
      <c r="F38" s="879"/>
    </row>
    <row r="39" spans="1:10" x14ac:dyDescent="0.25">
      <c r="A39" s="24">
        <f t="shared" si="0"/>
        <v>26</v>
      </c>
      <c r="B39" s="882" t="s">
        <v>321</v>
      </c>
      <c r="C39" s="883">
        <v>2</v>
      </c>
      <c r="D39" s="875">
        <v>3210.4</v>
      </c>
      <c r="E39" s="875"/>
      <c r="F39" s="879"/>
    </row>
    <row r="40" spans="1:10" x14ac:dyDescent="0.25">
      <c r="A40" s="24">
        <f t="shared" si="0"/>
        <v>27</v>
      </c>
      <c r="B40" s="882" t="s">
        <v>624</v>
      </c>
      <c r="C40" s="883">
        <v>2</v>
      </c>
      <c r="D40" s="875">
        <v>808.3</v>
      </c>
      <c r="E40" s="875"/>
      <c r="F40" s="879"/>
    </row>
    <row r="41" spans="1:10" x14ac:dyDescent="0.25">
      <c r="A41" s="24">
        <f t="shared" si="0"/>
        <v>28</v>
      </c>
      <c r="B41" s="882" t="s">
        <v>625</v>
      </c>
      <c r="C41" s="883">
        <v>2</v>
      </c>
      <c r="D41" s="875">
        <v>3150.15</v>
      </c>
      <c r="E41" s="875"/>
      <c r="F41" s="879"/>
    </row>
    <row r="42" spans="1:10" x14ac:dyDescent="0.25">
      <c r="A42" s="24">
        <f t="shared" si="0"/>
        <v>29</v>
      </c>
      <c r="B42" s="882" t="s">
        <v>626</v>
      </c>
      <c r="C42" s="883">
        <v>2</v>
      </c>
      <c r="D42" s="875">
        <v>564.96</v>
      </c>
      <c r="E42" s="875"/>
      <c r="F42" s="879"/>
      <c r="J42" s="398"/>
    </row>
    <row r="43" spans="1:10" x14ac:dyDescent="0.25">
      <c r="A43" s="24">
        <f t="shared" si="0"/>
        <v>30</v>
      </c>
      <c r="B43" s="882" t="s">
        <v>23</v>
      </c>
      <c r="C43" s="883">
        <v>2</v>
      </c>
      <c r="D43" s="875">
        <v>1365.91</v>
      </c>
      <c r="E43" s="875"/>
      <c r="F43" s="879"/>
    </row>
    <row r="44" spans="1:10" x14ac:dyDescent="0.25">
      <c r="A44" s="24">
        <f t="shared" si="0"/>
        <v>31</v>
      </c>
      <c r="B44" s="884" t="s">
        <v>612</v>
      </c>
      <c r="C44" s="212">
        <v>2</v>
      </c>
      <c r="D44" s="875">
        <v>1034.0999999999999</v>
      </c>
      <c r="E44" s="875"/>
      <c r="F44" s="879"/>
    </row>
    <row r="45" spans="1:10" x14ac:dyDescent="0.25">
      <c r="A45" s="24">
        <f t="shared" si="0"/>
        <v>32</v>
      </c>
      <c r="B45" s="882" t="s">
        <v>273</v>
      </c>
      <c r="C45" s="883">
        <v>2</v>
      </c>
      <c r="D45" s="875">
        <v>1544.47</v>
      </c>
      <c r="E45" s="875"/>
      <c r="F45" s="879"/>
    </row>
    <row r="46" spans="1:10" x14ac:dyDescent="0.25">
      <c r="A46" s="24">
        <f t="shared" si="0"/>
        <v>33</v>
      </c>
      <c r="B46" s="882" t="s">
        <v>24</v>
      </c>
      <c r="C46" s="883">
        <v>2</v>
      </c>
      <c r="D46" s="875">
        <v>15.4</v>
      </c>
      <c r="E46" s="875"/>
      <c r="F46" s="879"/>
    </row>
    <row r="47" spans="1:10" x14ac:dyDescent="0.25">
      <c r="A47" s="24">
        <f t="shared" si="0"/>
        <v>34</v>
      </c>
      <c r="B47" s="882" t="s">
        <v>111</v>
      </c>
      <c r="C47" s="883">
        <v>2</v>
      </c>
      <c r="D47" s="875">
        <v>9704.14</v>
      </c>
      <c r="E47" s="875"/>
      <c r="F47" s="879"/>
    </row>
    <row r="48" spans="1:10" x14ac:dyDescent="0.25">
      <c r="A48" s="24">
        <f t="shared" si="0"/>
        <v>35</v>
      </c>
      <c r="B48" s="882" t="s">
        <v>280</v>
      </c>
      <c r="C48" s="883">
        <v>2</v>
      </c>
      <c r="D48" s="885">
        <v>5186.29</v>
      </c>
      <c r="E48" s="875"/>
      <c r="F48" s="879"/>
    </row>
    <row r="49" spans="1:8" x14ac:dyDescent="0.25">
      <c r="A49" s="24">
        <f t="shared" si="0"/>
        <v>36</v>
      </c>
      <c r="B49" s="882" t="s">
        <v>279</v>
      </c>
      <c r="C49" s="883">
        <v>2</v>
      </c>
      <c r="D49" s="875">
        <v>7186.28</v>
      </c>
      <c r="E49" s="875"/>
      <c r="F49" s="879"/>
    </row>
    <row r="50" spans="1:8" x14ac:dyDescent="0.25">
      <c r="A50" s="24">
        <f t="shared" si="0"/>
        <v>37</v>
      </c>
      <c r="B50" s="886" t="s">
        <v>25</v>
      </c>
      <c r="C50" s="887">
        <v>2</v>
      </c>
      <c r="D50" s="875">
        <v>6953.89</v>
      </c>
      <c r="E50" s="875"/>
      <c r="F50" s="879"/>
    </row>
    <row r="51" spans="1:8" x14ac:dyDescent="0.25">
      <c r="A51" s="24">
        <f t="shared" si="0"/>
        <v>38</v>
      </c>
      <c r="B51" s="882" t="s">
        <v>26</v>
      </c>
      <c r="C51" s="883">
        <v>2</v>
      </c>
      <c r="D51" s="875">
        <v>100</v>
      </c>
      <c r="E51" s="875"/>
      <c r="F51" s="879"/>
    </row>
    <row r="52" spans="1:8" x14ac:dyDescent="0.25">
      <c r="A52" s="24">
        <f t="shared" si="0"/>
        <v>39</v>
      </c>
      <c r="B52" s="882" t="s">
        <v>112</v>
      </c>
      <c r="C52" s="883">
        <v>2</v>
      </c>
      <c r="D52" s="875">
        <v>3648.3</v>
      </c>
      <c r="E52" s="875"/>
      <c r="F52" s="879"/>
    </row>
    <row r="53" spans="1:8" ht="15.75" customHeight="1" x14ac:dyDescent="0.25">
      <c r="A53" s="24">
        <f t="shared" si="0"/>
        <v>40</v>
      </c>
      <c r="B53" s="888" t="s">
        <v>252</v>
      </c>
      <c r="C53" s="889">
        <v>2</v>
      </c>
      <c r="D53" s="875">
        <v>1458.55</v>
      </c>
      <c r="E53" s="875"/>
      <c r="F53" s="879"/>
    </row>
    <row r="54" spans="1:8" ht="33" customHeight="1" x14ac:dyDescent="0.25">
      <c r="A54" s="24">
        <f t="shared" si="0"/>
        <v>41</v>
      </c>
      <c r="B54" s="888" t="s">
        <v>253</v>
      </c>
      <c r="C54" s="889">
        <v>6</v>
      </c>
      <c r="D54" s="875"/>
      <c r="E54" s="875">
        <v>234104.11</v>
      </c>
      <c r="F54" s="879"/>
    </row>
    <row r="55" spans="1:8" s="378" customFormat="1" ht="18" customHeight="1" x14ac:dyDescent="0.25">
      <c r="A55" s="539">
        <v>42</v>
      </c>
      <c r="B55" s="888" t="s">
        <v>272</v>
      </c>
      <c r="C55" s="889"/>
      <c r="D55" s="875"/>
      <c r="E55" s="875"/>
      <c r="F55" s="879">
        <v>384224.31</v>
      </c>
    </row>
    <row r="56" spans="1:8" ht="15" customHeight="1" x14ac:dyDescent="0.25">
      <c r="A56" s="494">
        <v>43</v>
      </c>
      <c r="B56" s="890" t="s">
        <v>640</v>
      </c>
      <c r="C56" s="891">
        <v>1</v>
      </c>
      <c r="D56" s="892"/>
      <c r="E56" s="892"/>
      <c r="F56" s="893">
        <v>301824.31</v>
      </c>
      <c r="H56" s="361"/>
    </row>
    <row r="57" spans="1:8" ht="16.5" customHeight="1" x14ac:dyDescent="0.25">
      <c r="A57" s="494">
        <v>44</v>
      </c>
      <c r="B57" s="894" t="s">
        <v>641</v>
      </c>
      <c r="C57" s="895">
        <v>1</v>
      </c>
      <c r="D57" s="892"/>
      <c r="E57" s="896"/>
      <c r="F57" s="897">
        <v>82400</v>
      </c>
    </row>
    <row r="58" spans="1:8" s="378" customFormat="1" ht="12.75" customHeight="1" x14ac:dyDescent="0.25">
      <c r="A58" s="539">
        <v>45</v>
      </c>
      <c r="B58" s="490" t="s">
        <v>639</v>
      </c>
      <c r="C58" s="898"/>
      <c r="D58" s="875"/>
      <c r="E58" s="899"/>
      <c r="F58" s="900">
        <v>36500</v>
      </c>
    </row>
    <row r="59" spans="1:8" s="378" customFormat="1" ht="31.5" customHeight="1" x14ac:dyDescent="0.25">
      <c r="A59" s="494">
        <v>46</v>
      </c>
      <c r="B59" s="894" t="s">
        <v>642</v>
      </c>
      <c r="C59" s="895">
        <v>4</v>
      </c>
      <c r="D59" s="892"/>
      <c r="E59" s="896"/>
      <c r="F59" s="897">
        <v>36500</v>
      </c>
    </row>
    <row r="60" spans="1:8" s="386" customFormat="1" ht="15.75" customHeight="1" x14ac:dyDescent="0.25">
      <c r="A60" s="539">
        <v>47</v>
      </c>
      <c r="B60" s="490" t="s">
        <v>290</v>
      </c>
      <c r="C60" s="898"/>
      <c r="D60" s="875"/>
      <c r="E60" s="899"/>
      <c r="F60" s="901">
        <f>F61</f>
        <v>9615.5</v>
      </c>
    </row>
    <row r="61" spans="1:8" s="386" customFormat="1" ht="34.5" customHeight="1" x14ac:dyDescent="0.25">
      <c r="A61" s="216">
        <v>48</v>
      </c>
      <c r="B61" s="902" t="s">
        <v>643</v>
      </c>
      <c r="C61" s="903">
        <v>2</v>
      </c>
      <c r="D61" s="892"/>
      <c r="E61" s="896"/>
      <c r="F61" s="904">
        <v>9615.5</v>
      </c>
    </row>
    <row r="62" spans="1:8" ht="18" customHeight="1" x14ac:dyDescent="0.25">
      <c r="A62" s="539">
        <v>49</v>
      </c>
      <c r="B62" s="905" t="s">
        <v>644</v>
      </c>
      <c r="C62" s="906"/>
      <c r="D62" s="875"/>
      <c r="E62" s="875"/>
      <c r="F62" s="879">
        <f>F63+F64</f>
        <v>1253884.5</v>
      </c>
    </row>
    <row r="63" spans="1:8" ht="34.5" customHeight="1" x14ac:dyDescent="0.25">
      <c r="A63" s="216">
        <v>50</v>
      </c>
      <c r="B63" s="902" t="s">
        <v>643</v>
      </c>
      <c r="C63" s="903">
        <v>5</v>
      </c>
      <c r="D63" s="907"/>
      <c r="E63" s="907"/>
      <c r="F63" s="908">
        <v>753884.5</v>
      </c>
      <c r="H63" s="361"/>
    </row>
    <row r="64" spans="1:8" ht="19.5" customHeight="1" thickBot="1" x14ac:dyDescent="0.3">
      <c r="A64" s="909">
        <v>51</v>
      </c>
      <c r="B64" s="910" t="s">
        <v>645</v>
      </c>
      <c r="C64" s="911">
        <v>5</v>
      </c>
      <c r="D64" s="912"/>
      <c r="E64" s="912"/>
      <c r="F64" s="913">
        <v>500000</v>
      </c>
      <c r="G64" s="234"/>
    </row>
    <row r="65" spans="1:9" ht="13.8" thickBot="1" x14ac:dyDescent="0.3">
      <c r="A65" s="558">
        <f t="shared" si="0"/>
        <v>52</v>
      </c>
      <c r="B65" s="914" t="s">
        <v>646</v>
      </c>
      <c r="C65" s="915"/>
      <c r="D65" s="915">
        <v>495648.54</v>
      </c>
      <c r="E65" s="915">
        <v>234104.11</v>
      </c>
      <c r="F65" s="916">
        <f>F55+F58+F62+F60</f>
        <v>1684224.31</v>
      </c>
      <c r="H65" s="361"/>
    </row>
    <row r="66" spans="1:9" s="348" customFormat="1" ht="15.6" thickBot="1" x14ac:dyDescent="0.3">
      <c r="A66" s="856"/>
      <c r="B66" s="857"/>
      <c r="C66" s="857"/>
      <c r="D66" s="858"/>
      <c r="E66" s="858"/>
      <c r="F66" s="859"/>
      <c r="G66" s="234"/>
      <c r="H66" s="234"/>
      <c r="I66" s="234"/>
    </row>
    <row r="67" spans="1:9" ht="15.6" x14ac:dyDescent="0.3">
      <c r="A67" s="860"/>
      <c r="B67" s="1036" t="s">
        <v>592</v>
      </c>
      <c r="C67" s="1036"/>
      <c r="D67" s="1037"/>
      <c r="E67" s="1037"/>
      <c r="F67" s="1038"/>
    </row>
    <row r="68" spans="1:9" ht="45" x14ac:dyDescent="0.25">
      <c r="A68" s="861" t="s">
        <v>0</v>
      </c>
      <c r="B68" s="862" t="s">
        <v>593</v>
      </c>
      <c r="C68" s="863" t="s">
        <v>638</v>
      </c>
      <c r="D68" s="1039" t="s">
        <v>45</v>
      </c>
      <c r="E68" s="1040"/>
      <c r="F68" s="1041"/>
    </row>
    <row r="69" spans="1:9" ht="15.6" thickBot="1" x14ac:dyDescent="0.3">
      <c r="A69" s="864" t="s">
        <v>594</v>
      </c>
      <c r="B69" s="865" t="s">
        <v>438</v>
      </c>
      <c r="C69" s="866">
        <v>5</v>
      </c>
      <c r="D69" s="1042">
        <v>1067700</v>
      </c>
      <c r="E69" s="1043"/>
      <c r="F69" s="1044"/>
    </row>
    <row r="70" spans="1:9" ht="15.6" x14ac:dyDescent="0.3">
      <c r="A70" s="1"/>
      <c r="B70" s="1"/>
      <c r="C70" s="1"/>
      <c r="D70" s="1"/>
      <c r="E70" s="1"/>
      <c r="F70" s="1"/>
    </row>
    <row r="71" spans="1:9" ht="15.6" x14ac:dyDescent="0.3">
      <c r="A71" s="1"/>
      <c r="B71" s="1"/>
      <c r="C71" s="1"/>
      <c r="D71" s="1"/>
      <c r="E71" s="1"/>
      <c r="F71" s="1"/>
    </row>
    <row r="72" spans="1:9" ht="15.6" x14ac:dyDescent="0.3">
      <c r="A72" s="1"/>
      <c r="B72" s="1"/>
      <c r="C72" s="1"/>
      <c r="D72" s="1"/>
      <c r="E72" s="402"/>
      <c r="F72" s="1"/>
    </row>
  </sheetData>
  <mergeCells count="8">
    <mergeCell ref="B67:F67"/>
    <mergeCell ref="D68:F68"/>
    <mergeCell ref="D69:F69"/>
    <mergeCell ref="A11:A13"/>
    <mergeCell ref="B11:B13"/>
    <mergeCell ref="D11:D13"/>
    <mergeCell ref="E11:E13"/>
    <mergeCell ref="F11:F13"/>
  </mergeCells>
  <phoneticPr fontId="9" type="noConversion"/>
  <pageMargins left="0.74803149606299213" right="0" top="0.39370078740157483" bottom="0" header="0.51181102362204722" footer="0.51181102362204722"/>
  <pageSetup paperSize="9" scale="8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45"/>
  <sheetViews>
    <sheetView workbookViewId="0">
      <selection activeCell="D54" sqref="D54"/>
    </sheetView>
  </sheetViews>
  <sheetFormatPr defaultRowHeight="13.2" x14ac:dyDescent="0.25"/>
  <cols>
    <col min="1" max="1" width="3.88671875" customWidth="1"/>
    <col min="2" max="2" width="6.109375" customWidth="1"/>
    <col min="3" max="3" width="10.6640625" customWidth="1"/>
    <col min="4" max="4" width="25.88671875" customWidth="1"/>
    <col min="5" max="5" width="19" customWidth="1"/>
    <col min="6" max="6" width="13" customWidth="1"/>
    <col min="7" max="7" width="12.33203125" customWidth="1"/>
    <col min="8" max="8" width="12.109375" customWidth="1"/>
    <col min="9" max="9" width="11.88671875" customWidth="1"/>
    <col min="10" max="10" width="11.6640625" customWidth="1"/>
    <col min="11" max="11" width="12.33203125" customWidth="1"/>
    <col min="12" max="12" width="12.44140625" customWidth="1"/>
    <col min="13" max="13" width="11.6640625" customWidth="1"/>
    <col min="14" max="14" width="13.6640625" customWidth="1"/>
    <col min="15" max="15" width="11.109375" customWidth="1"/>
    <col min="16" max="16" width="13" customWidth="1"/>
  </cols>
  <sheetData>
    <row r="2" spans="1:16" ht="15.6" x14ac:dyDescent="0.3">
      <c r="A2" s="10"/>
      <c r="B2" s="10"/>
      <c r="C2" s="10"/>
      <c r="D2" s="10"/>
      <c r="E2" s="10"/>
      <c r="F2" s="10"/>
      <c r="G2" s="10"/>
      <c r="H2" s="359"/>
      <c r="I2" s="359"/>
      <c r="J2" s="359"/>
      <c r="K2" s="359"/>
      <c r="L2" s="1" t="s">
        <v>255</v>
      </c>
      <c r="M2" s="1"/>
      <c r="N2" s="1"/>
      <c r="O2" s="359"/>
      <c r="P2" s="359"/>
    </row>
    <row r="3" spans="1:16" ht="15.6" x14ac:dyDescent="0.3">
      <c r="A3" s="10"/>
      <c r="B3" s="10"/>
      <c r="C3" s="10"/>
      <c r="D3" s="10"/>
      <c r="E3" s="10"/>
      <c r="F3" s="10"/>
      <c r="G3" s="10"/>
      <c r="H3" s="359"/>
      <c r="I3" s="359"/>
      <c r="J3" s="359"/>
      <c r="K3" s="359"/>
      <c r="L3" s="1" t="s">
        <v>647</v>
      </c>
      <c r="M3" s="1"/>
      <c r="N3" s="1"/>
      <c r="O3" s="359"/>
      <c r="P3" s="359"/>
    </row>
    <row r="4" spans="1:16" ht="15.6" x14ac:dyDescent="0.3">
      <c r="A4" s="10"/>
      <c r="B4" s="10"/>
      <c r="C4" s="10"/>
      <c r="D4" s="10"/>
      <c r="E4" s="10"/>
      <c r="F4" s="10"/>
      <c r="G4" s="10"/>
      <c r="H4" s="359"/>
      <c r="I4" s="359"/>
      <c r="J4" s="359"/>
      <c r="K4" s="359"/>
      <c r="L4" s="1" t="s">
        <v>256</v>
      </c>
      <c r="M4" s="1"/>
      <c r="N4" s="1"/>
      <c r="O4" s="359"/>
      <c r="P4" s="359"/>
    </row>
    <row r="5" spans="1:16" s="434" customFormat="1" ht="15.6" x14ac:dyDescent="0.3">
      <c r="A5" s="10"/>
      <c r="B5" s="10"/>
      <c r="C5" s="10"/>
      <c r="D5" s="10"/>
      <c r="E5" s="10"/>
      <c r="F5" s="10"/>
      <c r="G5" s="10"/>
      <c r="L5" s="1" t="s">
        <v>670</v>
      </c>
      <c r="M5" s="1"/>
      <c r="N5" s="1"/>
    </row>
    <row r="6" spans="1:16" s="434" customFormat="1" ht="15.6" x14ac:dyDescent="0.3">
      <c r="A6" s="10"/>
      <c r="B6" s="10"/>
      <c r="C6" s="10"/>
      <c r="D6" s="10"/>
      <c r="E6" s="10"/>
      <c r="F6" s="10"/>
      <c r="G6" s="10"/>
      <c r="L6" s="328" t="s">
        <v>723</v>
      </c>
      <c r="M6" s="329"/>
      <c r="N6" s="1"/>
    </row>
    <row r="7" spans="1:16" ht="15.6" x14ac:dyDescent="0.3">
      <c r="A7" s="10"/>
      <c r="B7" s="10"/>
      <c r="C7" s="10"/>
      <c r="D7" s="10"/>
      <c r="E7" s="10"/>
      <c r="F7" s="10"/>
      <c r="G7" s="10"/>
      <c r="H7" s="359"/>
      <c r="I7" s="359"/>
      <c r="J7" s="359"/>
      <c r="K7" s="359"/>
      <c r="L7" s="1" t="s">
        <v>671</v>
      </c>
      <c r="M7" s="1"/>
      <c r="N7" s="1"/>
      <c r="O7" s="359"/>
      <c r="P7" s="359"/>
    </row>
    <row r="8" spans="1:16" ht="13.8" x14ac:dyDescent="0.25">
      <c r="A8" s="1063" t="s">
        <v>648</v>
      </c>
      <c r="B8" s="1064"/>
      <c r="C8" s="1064"/>
      <c r="D8" s="1064"/>
      <c r="E8" s="1064"/>
      <c r="F8" s="1064"/>
      <c r="G8" s="1065"/>
      <c r="H8" s="1065"/>
      <c r="I8" s="1065"/>
      <c r="J8" s="1065"/>
      <c r="K8" s="1065"/>
      <c r="L8" s="1066"/>
      <c r="M8" s="1066"/>
      <c r="N8" s="403"/>
      <c r="O8" s="403"/>
      <c r="P8" s="403"/>
    </row>
    <row r="9" spans="1:16" s="434" customFormat="1" ht="13.8" x14ac:dyDescent="0.25">
      <c r="A9" s="1063"/>
      <c r="B9" s="1064"/>
      <c r="C9" s="1064"/>
      <c r="D9" s="1064"/>
      <c r="E9" s="1064"/>
      <c r="F9" s="1064"/>
      <c r="G9" s="1065"/>
      <c r="H9" s="1065"/>
      <c r="I9" s="1065"/>
      <c r="J9" s="1065"/>
      <c r="K9" s="1065"/>
      <c r="L9" s="1066"/>
      <c r="M9" s="1066"/>
      <c r="N9" s="403"/>
      <c r="O9" s="403"/>
      <c r="P9" s="403"/>
    </row>
    <row r="10" spans="1:16" s="434" customFormat="1" ht="13.8" x14ac:dyDescent="0.25">
      <c r="A10" s="1063"/>
      <c r="B10" s="1064"/>
      <c r="C10" s="1064"/>
      <c r="D10" s="1064"/>
      <c r="E10" s="1064"/>
      <c r="F10" s="1064"/>
      <c r="G10" s="1065"/>
      <c r="H10" s="1065"/>
      <c r="I10" s="1065"/>
      <c r="J10" s="1065"/>
      <c r="K10" s="1065"/>
      <c r="L10" s="1066"/>
      <c r="M10" s="1066"/>
      <c r="N10" s="403"/>
      <c r="O10" s="403"/>
      <c r="P10" s="403"/>
    </row>
    <row r="11" spans="1:16" ht="13.8" x14ac:dyDescent="0.25">
      <c r="A11" s="1063"/>
      <c r="B11" s="1064"/>
      <c r="C11" s="1064"/>
      <c r="D11" s="1064"/>
      <c r="E11" s="1064"/>
      <c r="F11" s="1064"/>
      <c r="G11" s="1065"/>
      <c r="H11" s="1065"/>
      <c r="I11" s="1065"/>
      <c r="J11" s="1065"/>
      <c r="K11" s="1065"/>
      <c r="L11" s="1066"/>
      <c r="M11" s="1066"/>
      <c r="N11" s="403"/>
      <c r="O11" s="403"/>
      <c r="P11" s="403"/>
    </row>
    <row r="12" spans="1:16" ht="13.8" x14ac:dyDescent="0.25">
      <c r="A12" s="1064"/>
      <c r="B12" s="1064"/>
      <c r="C12" s="1064"/>
      <c r="D12" s="1064"/>
      <c r="E12" s="1064"/>
      <c r="F12" s="1064"/>
      <c r="G12" s="1065"/>
      <c r="H12" s="1065"/>
      <c r="I12" s="1065"/>
      <c r="J12" s="1065"/>
      <c r="K12" s="1065"/>
      <c r="L12" s="1066"/>
      <c r="M12" s="1066"/>
      <c r="N12" s="403"/>
      <c r="O12" s="403"/>
      <c r="P12" s="403"/>
    </row>
    <row r="13" spans="1:16" ht="13.8" x14ac:dyDescent="0.25">
      <c r="A13" s="404"/>
      <c r="B13" s="404"/>
      <c r="C13" s="403"/>
      <c r="D13" s="403"/>
      <c r="E13" s="403"/>
      <c r="F13" s="403"/>
      <c r="G13" s="403"/>
      <c r="H13" s="405"/>
      <c r="I13" s="403"/>
      <c r="J13" s="403"/>
      <c r="K13" s="403"/>
      <c r="L13" s="403"/>
      <c r="M13" s="403"/>
      <c r="N13" s="403"/>
      <c r="O13" s="403"/>
      <c r="P13" s="403"/>
    </row>
    <row r="14" spans="1:16" ht="13.8" x14ac:dyDescent="0.25">
      <c r="A14" s="403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</row>
    <row r="15" spans="1:16" x14ac:dyDescent="0.25">
      <c r="A15" s="1057" t="s">
        <v>563</v>
      </c>
      <c r="B15" s="1057" t="s">
        <v>564</v>
      </c>
      <c r="C15" s="1057" t="s">
        <v>431</v>
      </c>
      <c r="D15" s="1057" t="s">
        <v>477</v>
      </c>
      <c r="E15" s="1057" t="s">
        <v>478</v>
      </c>
      <c r="F15" s="1057" t="s">
        <v>565</v>
      </c>
      <c r="G15" s="920" t="s">
        <v>479</v>
      </c>
      <c r="H15" s="921"/>
      <c r="I15" s="921"/>
      <c r="J15" s="921"/>
      <c r="K15" s="1060" t="s">
        <v>735</v>
      </c>
      <c r="L15" s="1061"/>
      <c r="M15" s="1061"/>
      <c r="N15" s="1061"/>
      <c r="O15" s="1061"/>
      <c r="P15" s="1062"/>
    </row>
    <row r="16" spans="1:16" ht="12.75" customHeight="1" x14ac:dyDescent="0.25">
      <c r="A16" s="1058"/>
      <c r="B16" s="1058"/>
      <c r="C16" s="1058"/>
      <c r="D16" s="1058"/>
      <c r="E16" s="1058"/>
      <c r="F16" s="1058"/>
      <c r="G16" s="1057" t="s">
        <v>480</v>
      </c>
      <c r="H16" s="1067" t="s">
        <v>481</v>
      </c>
      <c r="I16" s="1057" t="s">
        <v>482</v>
      </c>
      <c r="J16" s="1067" t="s">
        <v>483</v>
      </c>
      <c r="K16" s="1060"/>
      <c r="L16" s="1061"/>
      <c r="M16" s="1061"/>
      <c r="N16" s="1061"/>
      <c r="O16" s="1061"/>
      <c r="P16" s="1062"/>
    </row>
    <row r="17" spans="1:16" ht="12.75" customHeight="1" x14ac:dyDescent="0.25">
      <c r="A17" s="1059"/>
      <c r="B17" s="1059"/>
      <c r="C17" s="1059"/>
      <c r="D17" s="1059"/>
      <c r="E17" s="1059"/>
      <c r="F17" s="1059"/>
      <c r="G17" s="1059"/>
      <c r="H17" s="1068"/>
      <c r="I17" s="1059"/>
      <c r="J17" s="1068"/>
      <c r="K17" s="921" t="s">
        <v>476</v>
      </c>
      <c r="L17" s="920" t="s">
        <v>480</v>
      </c>
      <c r="M17" s="920" t="s">
        <v>484</v>
      </c>
      <c r="N17" s="920" t="s">
        <v>482</v>
      </c>
      <c r="O17" s="920" t="s">
        <v>485</v>
      </c>
      <c r="P17" s="920" t="s">
        <v>486</v>
      </c>
    </row>
    <row r="18" spans="1:16" ht="69" x14ac:dyDescent="0.25">
      <c r="A18" s="816">
        <v>1</v>
      </c>
      <c r="B18" s="814">
        <v>5</v>
      </c>
      <c r="C18" s="795" t="s">
        <v>566</v>
      </c>
      <c r="D18" s="802" t="s">
        <v>487</v>
      </c>
      <c r="E18" s="795" t="s">
        <v>488</v>
      </c>
      <c r="F18" s="922">
        <f t="shared" ref="F18:F45" si="0" xml:space="preserve"> SUM(G18:J18)</f>
        <v>9043.2000000000007</v>
      </c>
      <c r="G18" s="923"/>
      <c r="H18" s="922">
        <v>6300.3770999999997</v>
      </c>
      <c r="I18" s="922"/>
      <c r="J18" s="922">
        <v>2742.8229000000001</v>
      </c>
      <c r="K18" s="922">
        <f xml:space="preserve"> SUM(L18:P18)</f>
        <v>1425.7139999999999</v>
      </c>
      <c r="L18" s="922"/>
      <c r="M18" s="922">
        <v>998</v>
      </c>
      <c r="N18" s="922"/>
      <c r="O18" s="922">
        <v>427.714</v>
      </c>
      <c r="P18" s="922"/>
    </row>
    <row r="19" spans="1:16" ht="55.2" x14ac:dyDescent="0.25">
      <c r="A19" s="816">
        <v>2</v>
      </c>
      <c r="B19" s="795">
        <v>5</v>
      </c>
      <c r="C19" s="795" t="s">
        <v>567</v>
      </c>
      <c r="D19" s="802" t="s">
        <v>568</v>
      </c>
      <c r="E19" s="795" t="s">
        <v>492</v>
      </c>
      <c r="F19" s="922">
        <f t="shared" si="0"/>
        <v>1167.4100000000001</v>
      </c>
      <c r="G19" s="923"/>
      <c r="H19" s="923">
        <v>820.83</v>
      </c>
      <c r="I19" s="923"/>
      <c r="J19" s="923">
        <v>346.58</v>
      </c>
      <c r="K19" s="922">
        <f xml:space="preserve"> SUM(L19:P19)</f>
        <v>912.72499999999991</v>
      </c>
      <c r="L19" s="923"/>
      <c r="M19" s="922">
        <v>720.60699999999997</v>
      </c>
      <c r="N19" s="922"/>
      <c r="O19" s="923"/>
      <c r="P19" s="923">
        <v>192.11799999999999</v>
      </c>
    </row>
    <row r="20" spans="1:16" ht="41.4" x14ac:dyDescent="0.25">
      <c r="A20" s="816">
        <v>3</v>
      </c>
      <c r="B20" s="814">
        <v>4</v>
      </c>
      <c r="C20" s="814" t="s">
        <v>567</v>
      </c>
      <c r="D20" s="802" t="s">
        <v>489</v>
      </c>
      <c r="E20" s="795" t="s">
        <v>488</v>
      </c>
      <c r="F20" s="922">
        <f t="shared" si="0"/>
        <v>350.18266</v>
      </c>
      <c r="G20" s="951">
        <v>297.65526</v>
      </c>
      <c r="H20" s="952"/>
      <c r="I20" s="952"/>
      <c r="J20" s="952">
        <v>52.5274</v>
      </c>
      <c r="K20" s="922">
        <v>133.13317000000001</v>
      </c>
      <c r="L20" s="923">
        <v>113.16319</v>
      </c>
      <c r="M20" s="922">
        <v>0</v>
      </c>
      <c r="N20" s="922"/>
      <c r="O20" s="923" t="s">
        <v>688</v>
      </c>
      <c r="P20" s="923"/>
    </row>
    <row r="21" spans="1:16" ht="82.8" x14ac:dyDescent="0.25">
      <c r="A21" s="816">
        <v>4</v>
      </c>
      <c r="B21" s="814">
        <v>6</v>
      </c>
      <c r="C21" s="814" t="s">
        <v>567</v>
      </c>
      <c r="D21" s="802" t="s">
        <v>491</v>
      </c>
      <c r="E21" s="795" t="s">
        <v>492</v>
      </c>
      <c r="F21" s="922">
        <f t="shared" si="0"/>
        <v>240.23569000000001</v>
      </c>
      <c r="G21" s="923">
        <v>161.31827000000001</v>
      </c>
      <c r="H21" s="922">
        <v>28.467929999999999</v>
      </c>
      <c r="I21" s="922"/>
      <c r="J21" s="923">
        <v>50.449489999999997</v>
      </c>
      <c r="K21" s="924">
        <f t="shared" ref="K21:K45" si="1" xml:space="preserve"> SUM(L21:P21)</f>
        <v>225.89731</v>
      </c>
      <c r="L21" s="925">
        <v>151.69004000000001</v>
      </c>
      <c r="M21" s="925">
        <v>26.768830000000001</v>
      </c>
      <c r="N21" s="925"/>
      <c r="O21" s="925">
        <v>47.43844</v>
      </c>
      <c r="P21" s="923"/>
    </row>
    <row r="22" spans="1:16" ht="69" x14ac:dyDescent="0.25">
      <c r="A22" s="816">
        <v>5</v>
      </c>
      <c r="B22" s="814">
        <v>6</v>
      </c>
      <c r="C22" s="814" t="s">
        <v>567</v>
      </c>
      <c r="D22" s="802" t="s">
        <v>493</v>
      </c>
      <c r="E22" s="795" t="s">
        <v>492</v>
      </c>
      <c r="F22" s="922">
        <f t="shared" si="0"/>
        <v>262.31412001999996</v>
      </c>
      <c r="G22" s="923">
        <v>176.1439316</v>
      </c>
      <c r="H22" s="922">
        <v>31.084223219999998</v>
      </c>
      <c r="I22" s="922"/>
      <c r="J22" s="923">
        <v>55.085965199999997</v>
      </c>
      <c r="K22" s="924">
        <f t="shared" si="1"/>
        <v>123.90586099999999</v>
      </c>
      <c r="L22" s="926">
        <v>83.202789999999993</v>
      </c>
      <c r="M22" s="925">
        <v>14.682840000000001</v>
      </c>
      <c r="N22" s="925"/>
      <c r="O22" s="926">
        <v>26.020230999999999</v>
      </c>
      <c r="P22" s="923"/>
    </row>
    <row r="23" spans="1:16" ht="82.8" x14ac:dyDescent="0.25">
      <c r="A23" s="816">
        <v>6</v>
      </c>
      <c r="B23" s="814">
        <v>6</v>
      </c>
      <c r="C23" s="814" t="s">
        <v>567</v>
      </c>
      <c r="D23" s="802" t="s">
        <v>569</v>
      </c>
      <c r="E23" s="795" t="s">
        <v>570</v>
      </c>
      <c r="F23" s="922">
        <f t="shared" si="0"/>
        <v>375</v>
      </c>
      <c r="G23" s="923">
        <v>251.8125</v>
      </c>
      <c r="H23" s="923">
        <v>44.4375</v>
      </c>
      <c r="I23" s="922"/>
      <c r="J23" s="923">
        <v>78.75</v>
      </c>
      <c r="K23" s="924">
        <f t="shared" si="1"/>
        <v>180.01009999999999</v>
      </c>
      <c r="L23" s="927">
        <v>125.90625</v>
      </c>
      <c r="M23" s="928">
        <v>22.21875</v>
      </c>
      <c r="N23" s="928"/>
      <c r="O23" s="927">
        <v>31.885100000000001</v>
      </c>
      <c r="P23" s="923"/>
    </row>
    <row r="24" spans="1:16" ht="69" x14ac:dyDescent="0.25">
      <c r="A24" s="813">
        <v>7</v>
      </c>
      <c r="B24" s="812">
        <v>6</v>
      </c>
      <c r="C24" s="812" t="s">
        <v>567</v>
      </c>
      <c r="D24" s="811" t="s">
        <v>571</v>
      </c>
      <c r="E24" s="796" t="s">
        <v>570</v>
      </c>
      <c r="F24" s="922">
        <f t="shared" si="0"/>
        <v>375</v>
      </c>
      <c r="G24" s="929">
        <v>251.8125</v>
      </c>
      <c r="H24" s="929">
        <v>44.4375</v>
      </c>
      <c r="I24" s="930"/>
      <c r="J24" s="929">
        <v>78.75</v>
      </c>
      <c r="K24" s="924">
        <f t="shared" si="1"/>
        <v>180.01009999999999</v>
      </c>
      <c r="L24" s="927">
        <v>125.90625</v>
      </c>
      <c r="M24" s="928">
        <v>22.21875</v>
      </c>
      <c r="N24" s="928"/>
      <c r="O24" s="927">
        <v>31.885100000000001</v>
      </c>
      <c r="P24" s="929"/>
    </row>
    <row r="25" spans="1:16" ht="69" x14ac:dyDescent="0.25">
      <c r="A25" s="813">
        <v>8</v>
      </c>
      <c r="B25" s="812">
        <v>5</v>
      </c>
      <c r="C25" s="810" t="s">
        <v>567</v>
      </c>
      <c r="D25" s="818" t="s">
        <v>572</v>
      </c>
      <c r="E25" s="796" t="s">
        <v>570</v>
      </c>
      <c r="F25" s="922">
        <f t="shared" si="0"/>
        <v>1335.6859999999999</v>
      </c>
      <c r="G25" s="925">
        <v>944.90112999999997</v>
      </c>
      <c r="H25" s="925">
        <v>0</v>
      </c>
      <c r="I25" s="925">
        <v>376.63891000000001</v>
      </c>
      <c r="J25" s="926">
        <v>14.145960000000001</v>
      </c>
      <c r="K25" s="961">
        <f t="shared" si="1"/>
        <v>1330.1616599999998</v>
      </c>
      <c r="L25" s="948">
        <v>944.90112999999997</v>
      </c>
      <c r="M25" s="948"/>
      <c r="N25" s="948">
        <v>376.63891000000001</v>
      </c>
      <c r="O25" s="926">
        <v>0</v>
      </c>
      <c r="P25" s="926">
        <v>8.6216200000000001</v>
      </c>
    </row>
    <row r="26" spans="1:16" ht="55.2" x14ac:dyDescent="0.25">
      <c r="A26" s="813">
        <v>9</v>
      </c>
      <c r="B26" s="809">
        <v>5</v>
      </c>
      <c r="C26" s="817" t="s">
        <v>567</v>
      </c>
      <c r="D26" s="815" t="s">
        <v>573</v>
      </c>
      <c r="E26" s="797" t="s">
        <v>570</v>
      </c>
      <c r="F26" s="922">
        <f t="shared" si="0"/>
        <v>864.76860999999997</v>
      </c>
      <c r="G26" s="953">
        <v>569.47650999999996</v>
      </c>
      <c r="H26" s="954">
        <v>0</v>
      </c>
      <c r="I26" s="954">
        <v>226.99413000000001</v>
      </c>
      <c r="J26" s="931">
        <v>68.297970000000007</v>
      </c>
      <c r="K26" s="925">
        <f t="shared" si="1"/>
        <v>864.76860999999997</v>
      </c>
      <c r="L26" s="926">
        <v>569.47650999999996</v>
      </c>
      <c r="M26" s="954"/>
      <c r="N26" s="954">
        <v>226.99413000000001</v>
      </c>
      <c r="O26" s="926"/>
      <c r="P26" s="931">
        <v>68.297970000000007</v>
      </c>
    </row>
    <row r="27" spans="1:16" ht="41.4" x14ac:dyDescent="0.25">
      <c r="A27" s="816">
        <v>10</v>
      </c>
      <c r="B27" s="814">
        <v>5</v>
      </c>
      <c r="C27" s="807" t="s">
        <v>567</v>
      </c>
      <c r="D27" s="802" t="s">
        <v>494</v>
      </c>
      <c r="E27" s="795" t="s">
        <v>492</v>
      </c>
      <c r="F27" s="922">
        <f t="shared" si="0"/>
        <v>875.21031000000005</v>
      </c>
      <c r="G27" s="923"/>
      <c r="H27" s="922">
        <v>145.00851</v>
      </c>
      <c r="I27" s="922"/>
      <c r="J27" s="923">
        <v>730.20180000000005</v>
      </c>
      <c r="K27" s="922">
        <f t="shared" si="1"/>
        <v>280</v>
      </c>
      <c r="L27" s="923"/>
      <c r="M27" s="922"/>
      <c r="N27" s="922"/>
      <c r="O27" s="923">
        <v>280</v>
      </c>
      <c r="P27" s="923"/>
    </row>
    <row r="28" spans="1:16" ht="82.8" x14ac:dyDescent="0.25">
      <c r="A28" s="816">
        <v>11</v>
      </c>
      <c r="B28" s="814">
        <v>5</v>
      </c>
      <c r="C28" s="814" t="s">
        <v>567</v>
      </c>
      <c r="D28" s="802" t="s">
        <v>495</v>
      </c>
      <c r="E28" s="795" t="s">
        <v>492</v>
      </c>
      <c r="F28" s="922">
        <f t="shared" si="0"/>
        <v>66.622</v>
      </c>
      <c r="G28" s="922">
        <v>57.43553</v>
      </c>
      <c r="H28" s="955"/>
      <c r="I28" s="922"/>
      <c r="J28" s="922">
        <v>9.1864699999999999</v>
      </c>
      <c r="K28" s="922">
        <f t="shared" si="1"/>
        <v>58.887529999999998</v>
      </c>
      <c r="L28" s="922">
        <v>57.43553</v>
      </c>
      <c r="M28" s="922"/>
      <c r="N28" s="922"/>
      <c r="O28" s="923">
        <v>1.452</v>
      </c>
      <c r="P28" s="923">
        <v>0</v>
      </c>
    </row>
    <row r="29" spans="1:16" ht="69" x14ac:dyDescent="0.25">
      <c r="A29" s="816">
        <v>12</v>
      </c>
      <c r="B29" s="814">
        <v>5</v>
      </c>
      <c r="C29" s="814" t="s">
        <v>567</v>
      </c>
      <c r="D29" s="802" t="s">
        <v>736</v>
      </c>
      <c r="E29" s="795" t="s">
        <v>492</v>
      </c>
      <c r="F29" s="922">
        <f t="shared" si="0"/>
        <v>73.252899999999997</v>
      </c>
      <c r="G29" s="935">
        <v>58.602319999999999</v>
      </c>
      <c r="H29" s="935"/>
      <c r="I29" s="936"/>
      <c r="J29" s="956">
        <v>14.65058</v>
      </c>
      <c r="K29" s="922">
        <f t="shared" si="1"/>
        <v>0.49609999999999999</v>
      </c>
      <c r="L29" s="926">
        <v>0.39688000000000001</v>
      </c>
      <c r="M29" s="925"/>
      <c r="N29" s="925"/>
      <c r="O29" s="926">
        <v>9.9220000000000003E-2</v>
      </c>
      <c r="P29" s="923"/>
    </row>
    <row r="30" spans="1:16" ht="69" x14ac:dyDescent="0.25">
      <c r="A30" s="816">
        <v>13</v>
      </c>
      <c r="B30" s="814">
        <v>4</v>
      </c>
      <c r="C30" s="795" t="s">
        <v>574</v>
      </c>
      <c r="D30" s="802" t="s">
        <v>490</v>
      </c>
      <c r="E30" s="795" t="s">
        <v>488</v>
      </c>
      <c r="F30" s="922">
        <f t="shared" si="0"/>
        <v>370.71854999999999</v>
      </c>
      <c r="G30" s="814">
        <v>370.71854999999999</v>
      </c>
      <c r="H30" s="814"/>
      <c r="I30" s="814"/>
      <c r="J30" s="814"/>
      <c r="K30" s="924">
        <f t="shared" si="1"/>
        <v>38.10201</v>
      </c>
      <c r="L30" s="926">
        <v>38.10201</v>
      </c>
      <c r="M30" s="922"/>
      <c r="N30" s="922"/>
      <c r="O30" s="923">
        <v>0</v>
      </c>
      <c r="P30" s="923"/>
    </row>
    <row r="31" spans="1:16" ht="55.2" x14ac:dyDescent="0.25">
      <c r="A31" s="816">
        <v>14</v>
      </c>
      <c r="B31" s="814">
        <v>4</v>
      </c>
      <c r="C31" s="814" t="s">
        <v>567</v>
      </c>
      <c r="D31" s="802" t="s">
        <v>496</v>
      </c>
      <c r="E31" s="795" t="s">
        <v>497</v>
      </c>
      <c r="F31" s="922">
        <f t="shared" si="0"/>
        <v>329.54992000000004</v>
      </c>
      <c r="G31" s="922">
        <v>254.61743000000001</v>
      </c>
      <c r="H31" s="922">
        <v>44.932490000000001</v>
      </c>
      <c r="I31" s="922"/>
      <c r="J31" s="922">
        <v>30</v>
      </c>
      <c r="K31" s="922">
        <f t="shared" si="1"/>
        <v>126.59965000000001</v>
      </c>
      <c r="L31" s="926">
        <v>104.95144000000001</v>
      </c>
      <c r="M31" s="925">
        <v>18.52084</v>
      </c>
      <c r="N31" s="924"/>
      <c r="O31" s="932"/>
      <c r="P31" s="926">
        <v>3.12737</v>
      </c>
    </row>
    <row r="32" spans="1:16" ht="41.4" x14ac:dyDescent="0.25">
      <c r="A32" s="816">
        <v>15</v>
      </c>
      <c r="B32" s="814">
        <v>5</v>
      </c>
      <c r="C32" s="814" t="s">
        <v>567</v>
      </c>
      <c r="D32" s="802" t="s">
        <v>498</v>
      </c>
      <c r="E32" s="795" t="s">
        <v>497</v>
      </c>
      <c r="F32" s="922">
        <f t="shared" si="0"/>
        <v>305.84480000000002</v>
      </c>
      <c r="G32" s="926">
        <v>244.66784000000001</v>
      </c>
      <c r="H32" s="932"/>
      <c r="I32" s="932"/>
      <c r="J32" s="926">
        <v>61.176960000000001</v>
      </c>
      <c r="K32" s="922">
        <f t="shared" si="1"/>
        <v>1.21</v>
      </c>
      <c r="L32" s="957">
        <v>0.96799999999999997</v>
      </c>
      <c r="M32" s="955"/>
      <c r="N32" s="933"/>
      <c r="O32" s="934">
        <v>0.24199999999999999</v>
      </c>
      <c r="P32" s="923"/>
    </row>
    <row r="33" spans="1:16" ht="69" x14ac:dyDescent="0.25">
      <c r="A33" s="816">
        <v>16</v>
      </c>
      <c r="B33" s="814">
        <v>4</v>
      </c>
      <c r="C33" s="814" t="s">
        <v>567</v>
      </c>
      <c r="D33" s="802" t="s">
        <v>499</v>
      </c>
      <c r="E33" s="798" t="s">
        <v>575</v>
      </c>
      <c r="F33" s="922">
        <f t="shared" si="0"/>
        <v>326.84796</v>
      </c>
      <c r="G33" s="922">
        <v>185.8066</v>
      </c>
      <c r="H33" s="922">
        <v>32.789400000000001</v>
      </c>
      <c r="I33" s="922">
        <v>68.784769999999995</v>
      </c>
      <c r="J33" s="814">
        <v>39.467190000000002</v>
      </c>
      <c r="K33" s="922">
        <f t="shared" si="1"/>
        <v>14.5101</v>
      </c>
      <c r="L33" s="922"/>
      <c r="M33" s="922"/>
      <c r="N33" s="922"/>
      <c r="O33" s="922">
        <v>14.5101</v>
      </c>
      <c r="P33" s="922"/>
    </row>
    <row r="34" spans="1:16" ht="42" thickBot="1" x14ac:dyDescent="0.3">
      <c r="A34" s="816">
        <v>17</v>
      </c>
      <c r="B34" s="814">
        <v>5</v>
      </c>
      <c r="C34" s="814" t="s">
        <v>567</v>
      </c>
      <c r="D34" s="802" t="s">
        <v>504</v>
      </c>
      <c r="E34" s="795" t="s">
        <v>505</v>
      </c>
      <c r="F34" s="922">
        <f t="shared" si="0"/>
        <v>400</v>
      </c>
      <c r="G34" s="958">
        <v>238.12799999999999</v>
      </c>
      <c r="H34" s="923">
        <v>0</v>
      </c>
      <c r="I34" s="922">
        <v>0</v>
      </c>
      <c r="J34" s="959">
        <v>161.87200000000001</v>
      </c>
      <c r="K34" s="922">
        <f t="shared" si="1"/>
        <v>400</v>
      </c>
      <c r="L34" s="923">
        <v>238.12799999999999</v>
      </c>
      <c r="M34" s="922">
        <v>0</v>
      </c>
      <c r="N34" s="922">
        <v>0</v>
      </c>
      <c r="O34" s="960">
        <v>161.87200000000001</v>
      </c>
      <c r="P34" s="923"/>
    </row>
    <row r="35" spans="1:16" ht="41.4" x14ac:dyDescent="0.25">
      <c r="A35" s="808">
        <v>18</v>
      </c>
      <c r="B35" s="817">
        <v>5</v>
      </c>
      <c r="C35" s="817" t="s">
        <v>567</v>
      </c>
      <c r="D35" s="815" t="s">
        <v>576</v>
      </c>
      <c r="E35" s="799" t="s">
        <v>577</v>
      </c>
      <c r="F35" s="922">
        <f t="shared" si="0"/>
        <v>18.542000000000002</v>
      </c>
      <c r="G35" s="935">
        <v>14.833</v>
      </c>
      <c r="H35" s="935"/>
      <c r="I35" s="936">
        <v>0</v>
      </c>
      <c r="J35" s="935">
        <v>3.7090000000000001</v>
      </c>
      <c r="K35" s="922">
        <f t="shared" si="1"/>
        <v>4.9779999999999998</v>
      </c>
      <c r="L35" s="927">
        <v>3.9809999999999999</v>
      </c>
      <c r="M35" s="936"/>
      <c r="N35" s="936"/>
      <c r="O35" s="935">
        <v>0.997</v>
      </c>
      <c r="P35" s="935"/>
    </row>
    <row r="36" spans="1:16" ht="41.4" x14ac:dyDescent="0.25">
      <c r="A36" s="816">
        <v>19</v>
      </c>
      <c r="B36" s="814">
        <v>5</v>
      </c>
      <c r="C36" s="814" t="s">
        <v>567</v>
      </c>
      <c r="D36" s="802" t="s">
        <v>500</v>
      </c>
      <c r="E36" s="795" t="s">
        <v>501</v>
      </c>
      <c r="F36" s="922">
        <f t="shared" si="0"/>
        <v>108.25054</v>
      </c>
      <c r="G36" s="923">
        <v>84.99</v>
      </c>
      <c r="H36" s="922"/>
      <c r="I36" s="922"/>
      <c r="J36" s="923">
        <v>23.260539999999999</v>
      </c>
      <c r="K36" s="922">
        <f t="shared" si="1"/>
        <v>34.934780000000003</v>
      </c>
      <c r="L36" s="923">
        <v>29.701370000000001</v>
      </c>
      <c r="M36" s="922"/>
      <c r="N36" s="922">
        <v>3.6320899999999998</v>
      </c>
      <c r="O36" s="929">
        <v>1.6013200000000001</v>
      </c>
      <c r="P36" s="923"/>
    </row>
    <row r="37" spans="1:16" ht="27.6" x14ac:dyDescent="0.25">
      <c r="A37" s="816">
        <v>20</v>
      </c>
      <c r="B37" s="814">
        <v>5</v>
      </c>
      <c r="C37" s="814" t="s">
        <v>567</v>
      </c>
      <c r="D37" s="806" t="s">
        <v>502</v>
      </c>
      <c r="E37" s="795" t="s">
        <v>503</v>
      </c>
      <c r="F37" s="922">
        <f t="shared" si="0"/>
        <v>51.118839999999999</v>
      </c>
      <c r="G37" s="923">
        <v>42.335000000000001</v>
      </c>
      <c r="H37" s="922"/>
      <c r="I37" s="922"/>
      <c r="J37" s="923">
        <v>8.7838399999999996</v>
      </c>
      <c r="K37" s="922">
        <f t="shared" si="1"/>
        <v>6.45</v>
      </c>
      <c r="L37" s="925">
        <v>5.16</v>
      </c>
      <c r="M37" s="922"/>
      <c r="N37" s="937"/>
      <c r="O37" s="935">
        <v>1.29</v>
      </c>
      <c r="P37" s="938"/>
    </row>
    <row r="38" spans="1:16" ht="27.6" x14ac:dyDescent="0.25">
      <c r="A38" s="816">
        <v>21</v>
      </c>
      <c r="B38" s="814">
        <v>5</v>
      </c>
      <c r="C38" s="814" t="s">
        <v>567</v>
      </c>
      <c r="D38" s="802" t="s">
        <v>506</v>
      </c>
      <c r="E38" s="795" t="s">
        <v>507</v>
      </c>
      <c r="F38" s="922">
        <f t="shared" si="0"/>
        <v>82.294000000000011</v>
      </c>
      <c r="G38" s="923">
        <v>55.96</v>
      </c>
      <c r="H38" s="922">
        <v>9.875</v>
      </c>
      <c r="I38" s="922"/>
      <c r="J38" s="923">
        <v>16.459</v>
      </c>
      <c r="K38" s="922">
        <f t="shared" si="1"/>
        <v>48.125</v>
      </c>
      <c r="L38" s="923">
        <v>38.777999999999999</v>
      </c>
      <c r="M38" s="922"/>
      <c r="N38" s="937"/>
      <c r="O38" s="925">
        <v>9.3469999999999995</v>
      </c>
      <c r="P38" s="938"/>
    </row>
    <row r="39" spans="1:16" ht="27.6" x14ac:dyDescent="0.25">
      <c r="A39" s="808">
        <v>22</v>
      </c>
      <c r="B39" s="805">
        <v>5</v>
      </c>
      <c r="C39" s="805" t="s">
        <v>567</v>
      </c>
      <c r="D39" s="804" t="s">
        <v>578</v>
      </c>
      <c r="E39" s="800" t="s">
        <v>579</v>
      </c>
      <c r="F39" s="930">
        <f t="shared" si="0"/>
        <v>66.853359999999995</v>
      </c>
      <c r="G39" s="939">
        <v>51.477080000000001</v>
      </c>
      <c r="H39" s="939"/>
      <c r="I39" s="940"/>
      <c r="J39" s="941">
        <v>15.37628</v>
      </c>
      <c r="K39" s="930">
        <f t="shared" si="1"/>
        <v>48.10736</v>
      </c>
      <c r="L39" s="942">
        <v>25.29345</v>
      </c>
      <c r="M39" s="943">
        <v>4.4635499999999997</v>
      </c>
      <c r="N39" s="943">
        <v>2.9740799999999998</v>
      </c>
      <c r="O39" s="942">
        <v>15.37628</v>
      </c>
      <c r="P39" s="939"/>
    </row>
    <row r="40" spans="1:16" ht="27.6" x14ac:dyDescent="0.25">
      <c r="A40" s="808">
        <v>23</v>
      </c>
      <c r="B40" s="817">
        <v>5</v>
      </c>
      <c r="C40" s="817" t="s">
        <v>567</v>
      </c>
      <c r="D40" s="815" t="s">
        <v>686</v>
      </c>
      <c r="E40" s="799" t="s">
        <v>687</v>
      </c>
      <c r="F40" s="936">
        <f t="shared" si="0"/>
        <v>66.856999999999999</v>
      </c>
      <c r="G40" s="935">
        <v>52.689</v>
      </c>
      <c r="H40" s="935"/>
      <c r="I40" s="936">
        <v>2.7730000000000001</v>
      </c>
      <c r="J40" s="956">
        <v>11.395</v>
      </c>
      <c r="K40" s="936">
        <f t="shared" si="1"/>
        <v>66.856999999999999</v>
      </c>
      <c r="L40" s="935">
        <v>52.689</v>
      </c>
      <c r="M40" s="935"/>
      <c r="N40" s="936">
        <v>2.7730000000000001</v>
      </c>
      <c r="O40" s="956">
        <v>11.395</v>
      </c>
      <c r="P40" s="935"/>
    </row>
    <row r="41" spans="1:16" ht="55.2" x14ac:dyDescent="0.25">
      <c r="A41" s="808">
        <v>24</v>
      </c>
      <c r="B41" s="807">
        <v>2</v>
      </c>
      <c r="C41" s="801" t="s">
        <v>580</v>
      </c>
      <c r="D41" s="803" t="s">
        <v>508</v>
      </c>
      <c r="E41" s="801" t="s">
        <v>509</v>
      </c>
      <c r="F41" s="944">
        <f t="shared" si="0"/>
        <v>161.6422</v>
      </c>
      <c r="G41" s="945">
        <v>157.988</v>
      </c>
      <c r="H41" s="945"/>
      <c r="I41" s="944"/>
      <c r="J41" s="946">
        <v>3.6541999999999999</v>
      </c>
      <c r="K41" s="944">
        <f t="shared" si="1"/>
        <v>4.8491</v>
      </c>
      <c r="L41" s="945">
        <v>0</v>
      </c>
      <c r="M41" s="944"/>
      <c r="N41" s="944"/>
      <c r="O41" s="945">
        <v>4.8491</v>
      </c>
      <c r="P41" s="945">
        <v>0</v>
      </c>
    </row>
    <row r="42" spans="1:16" ht="96.6" x14ac:dyDescent="0.25">
      <c r="A42" s="808">
        <v>25</v>
      </c>
      <c r="B42" s="814">
        <v>2</v>
      </c>
      <c r="C42" s="814" t="s">
        <v>581</v>
      </c>
      <c r="D42" s="802" t="s">
        <v>521</v>
      </c>
      <c r="E42" s="795" t="s">
        <v>522</v>
      </c>
      <c r="F42" s="922">
        <f t="shared" si="0"/>
        <v>19.838999999999999</v>
      </c>
      <c r="G42" s="922">
        <v>15.8712</v>
      </c>
      <c r="H42" s="923"/>
      <c r="I42" s="922"/>
      <c r="J42" s="923">
        <v>3.9678</v>
      </c>
      <c r="K42" s="922">
        <f t="shared" si="1"/>
        <v>5.6859999999999999</v>
      </c>
      <c r="L42" s="923">
        <v>4.1782000000000004</v>
      </c>
      <c r="M42" s="922"/>
      <c r="N42" s="922"/>
      <c r="O42" s="923">
        <v>1.5078</v>
      </c>
      <c r="P42" s="923"/>
    </row>
    <row r="43" spans="1:16" ht="79.2" x14ac:dyDescent="0.25">
      <c r="A43" s="808">
        <v>26</v>
      </c>
      <c r="B43" s="817">
        <v>2</v>
      </c>
      <c r="C43" s="814" t="s">
        <v>581</v>
      </c>
      <c r="D43" s="819" t="s">
        <v>582</v>
      </c>
      <c r="E43" s="796" t="s">
        <v>522</v>
      </c>
      <c r="F43" s="922">
        <f t="shared" si="0"/>
        <v>9.2149999999999999</v>
      </c>
      <c r="G43" s="939">
        <v>7.3719999999999999</v>
      </c>
      <c r="H43" s="939"/>
      <c r="I43" s="940"/>
      <c r="J43" s="941">
        <v>1.843</v>
      </c>
      <c r="K43" s="922">
        <f t="shared" si="1"/>
        <v>5.2149999999999999</v>
      </c>
      <c r="L43" s="947">
        <v>3.3719999999999999</v>
      </c>
      <c r="M43" s="948"/>
      <c r="N43" s="948"/>
      <c r="O43" s="947">
        <v>1.843</v>
      </c>
      <c r="P43" s="939"/>
    </row>
    <row r="44" spans="1:16" ht="52.8" x14ac:dyDescent="0.25">
      <c r="A44" s="820">
        <v>27</v>
      </c>
      <c r="B44" s="805">
        <v>2</v>
      </c>
      <c r="C44" s="812" t="s">
        <v>581</v>
      </c>
      <c r="D44" s="821" t="s">
        <v>583</v>
      </c>
      <c r="E44" s="800" t="s">
        <v>522</v>
      </c>
      <c r="F44" s="922">
        <f t="shared" si="0"/>
        <v>7.0280000000000005</v>
      </c>
      <c r="G44" s="939">
        <v>5.6124000000000001</v>
      </c>
      <c r="H44" s="939"/>
      <c r="I44" s="940"/>
      <c r="J44" s="941">
        <v>1.4156</v>
      </c>
      <c r="K44" s="922">
        <f t="shared" si="1"/>
        <v>2.73</v>
      </c>
      <c r="L44" s="947">
        <v>1.3144</v>
      </c>
      <c r="M44" s="948"/>
      <c r="N44" s="948"/>
      <c r="O44" s="947">
        <v>1.4156</v>
      </c>
      <c r="P44" s="939"/>
    </row>
    <row r="45" spans="1:16" ht="13.8" x14ac:dyDescent="0.25">
      <c r="A45" s="964"/>
      <c r="B45" s="964"/>
      <c r="C45" s="967"/>
      <c r="D45" s="965" t="s">
        <v>510</v>
      </c>
      <c r="E45" s="966"/>
      <c r="F45" s="949">
        <f t="shared" si="0"/>
        <v>17353.483460020001</v>
      </c>
      <c r="G45" s="950">
        <f>SUM(G18:G44)</f>
        <v>4552.2240516000002</v>
      </c>
      <c r="H45" s="950">
        <f>SUM(H18:H44)</f>
        <v>7502.2396532199991</v>
      </c>
      <c r="I45" s="950">
        <f>SUM(I18:I44)</f>
        <v>675.19081000000006</v>
      </c>
      <c r="J45" s="950">
        <f>SUM(J18:J44)</f>
        <v>4623.8289452000017</v>
      </c>
      <c r="K45" s="962">
        <f t="shared" si="1"/>
        <v>6504.0934609999995</v>
      </c>
      <c r="L45" s="963">
        <f>SUM(L18:L44)</f>
        <v>2718.6954399999995</v>
      </c>
      <c r="M45" s="963">
        <f>SUM(M18:M44)</f>
        <v>1827.4805599999997</v>
      </c>
      <c r="N45" s="963">
        <f>SUM(N18:N44)</f>
        <v>613.01220999999998</v>
      </c>
      <c r="O45" s="963">
        <f>SUM(O18:O44)</f>
        <v>1072.7402909999998</v>
      </c>
      <c r="P45" s="963">
        <f>SUM(P18:P44)</f>
        <v>272.16496000000001</v>
      </c>
    </row>
  </sheetData>
  <mergeCells count="13">
    <mergeCell ref="F15:F17"/>
    <mergeCell ref="K15:P15"/>
    <mergeCell ref="A8:M12"/>
    <mergeCell ref="A15:A17"/>
    <mergeCell ref="B15:B17"/>
    <mergeCell ref="C15:C17"/>
    <mergeCell ref="D15:D17"/>
    <mergeCell ref="E15:E17"/>
    <mergeCell ref="G16:G17"/>
    <mergeCell ref="H16:H17"/>
    <mergeCell ref="I16:I17"/>
    <mergeCell ref="J16:J17"/>
    <mergeCell ref="K16:P16"/>
  </mergeCells>
  <phoneticPr fontId="9" type="noConversion"/>
  <pageMargins left="0" right="0" top="0.39370078740157483" bottom="0.39370078740157483" header="0.51181102362204722" footer="0.51181102362204722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10</vt:i4>
      </vt:variant>
      <vt:variant>
        <vt:lpstr>Įvardinti diapazonai</vt:lpstr>
      </vt:variant>
      <vt:variant>
        <vt:i4>6</vt:i4>
      </vt:variant>
    </vt:vector>
  </HeadingPairs>
  <TitlesOfParts>
    <vt:vector size="16" baseType="lpstr">
      <vt:lpstr>1 priedas</vt:lpstr>
      <vt:lpstr>2 priedas</vt:lpstr>
      <vt:lpstr>3 priedas</vt:lpstr>
      <vt:lpstr>5-išl.pagal programas </vt:lpstr>
      <vt:lpstr>4 priedas</vt:lpstr>
      <vt:lpstr>5 priedas</vt:lpstr>
      <vt:lpstr>6 priedas</vt:lpstr>
      <vt:lpstr>7 priedas</vt:lpstr>
      <vt:lpstr>8 priedas</vt:lpstr>
      <vt:lpstr>9 priedas</vt:lpstr>
      <vt:lpstr>'1 priedas'!Print_Titles</vt:lpstr>
      <vt:lpstr>'2 priedas'!Print_Titles</vt:lpstr>
      <vt:lpstr>'3 priedas'!Print_Titles</vt:lpstr>
      <vt:lpstr>'4 priedas'!Print_Titles</vt:lpstr>
      <vt:lpstr>'5 priedas'!Print_Titles</vt:lpstr>
      <vt:lpstr>'7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2023-03-07T08:37:39Z</cp:lastPrinted>
  <dcterms:created xsi:type="dcterms:W3CDTF">2013-02-05T08:01:03Z</dcterms:created>
  <dcterms:modified xsi:type="dcterms:W3CDTF">2023-03-22T14:33:04Z</dcterms:modified>
</cp:coreProperties>
</file>